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definedNames>
    <definedName name="_xlnm._FilterDatabase" localSheetId="0" hidden="1">Sheet1!$A$1:$R$98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<sst xmlns="http://schemas.openxmlformats.org/spreadsheetml/2006/main" count="824" uniqueCount="381">
  <si>
    <t>S/N</t>
  </si>
  <si>
    <t>Name of Business</t>
  </si>
  <si>
    <t>Business Address</t>
  </si>
  <si>
    <t>LGA</t>
  </si>
  <si>
    <t>Line of Business</t>
  </si>
  <si>
    <t>Name of Promoter</t>
  </si>
  <si>
    <t>Phone Number</t>
  </si>
  <si>
    <t>Grant Amount Approved in (USD)</t>
  </si>
  <si>
    <t>Total Prject Cost (USD)</t>
  </si>
  <si>
    <t>Total Cost of Equipment (Grant+ Counterpart)</t>
  </si>
  <si>
    <t>Amount Requested (N)</t>
  </si>
  <si>
    <t>Counterpart Fund (N)</t>
  </si>
  <si>
    <t>Total Project Cost (N)</t>
  </si>
  <si>
    <t>Expected BRAVE Women Grant (N)</t>
  </si>
  <si>
    <t>Promoter's Equity Towards Counterpart Funding (N)</t>
  </si>
  <si>
    <t>Amount Approved  (N)</t>
  </si>
  <si>
    <t>Amount Disbursed (N)</t>
  </si>
  <si>
    <t>Comments</t>
  </si>
  <si>
    <t>UFEDOKINA ENTERPRISES</t>
  </si>
  <si>
    <t>5 Eguadoen Street , Opp Kings Paints, Benin Agbor Rd,  Iguomo, Benin City</t>
  </si>
  <si>
    <t>Uhumhode</t>
  </si>
  <si>
    <t>Palm Oil Processing</t>
  </si>
  <si>
    <t>Dr. Odekina Daniel Aromeh</t>
  </si>
  <si>
    <t>M</t>
  </si>
  <si>
    <t>MATCHING FUND</t>
  </si>
  <si>
    <t>Disbursed</t>
  </si>
  <si>
    <t>BENYZICK FARM NIG</t>
  </si>
  <si>
    <t>NO.39, Pipeline Rd, by Igbinoba Junction, Off Auchi Road, Eyean, Benin city Edo state</t>
  </si>
  <si>
    <t>Poultry Farm</t>
  </si>
  <si>
    <t xml:space="preserve">Barr. Idiahi Joy Omije </t>
  </si>
  <si>
    <t>F</t>
  </si>
  <si>
    <t>EGOI BLOBAL VENTURES</t>
  </si>
  <si>
    <t>1, OJIKO STREET, OGHEGHE OFF AUCHI BENIN ROAD, BENIN CITY</t>
  </si>
  <si>
    <t>Pig Farming</t>
  </si>
  <si>
    <t>OKUNDAYE MARIA</t>
  </si>
  <si>
    <t>FAUHAAN FISH AND POULTRY FARM</t>
  </si>
  <si>
    <t>5, Water Tanker Road, Off Igarra Road, Omemi Village, Auchi, Edo State.</t>
  </si>
  <si>
    <t>Owan West</t>
  </si>
  <si>
    <t>Fish/Poultry Farm.</t>
  </si>
  <si>
    <t>Mr. Usman Sadiq</t>
  </si>
  <si>
    <t>KATHY-BELLA FOODS</t>
  </si>
  <si>
    <t>No. 3, Felix Agbonifo Street, EDPA Ugbowo,  Benin, Edo State.</t>
  </si>
  <si>
    <t>Ovia South East</t>
  </si>
  <si>
    <t>Bakery</t>
  </si>
  <si>
    <t>Idehai Benito Oserogho</t>
  </si>
  <si>
    <t>PRESIDO FARMS</t>
  </si>
  <si>
    <t>No. 4, Younth Road, Off Benin Lagos  Road, Ogua, Ovia North East, Edo State</t>
  </si>
  <si>
    <t>Ovia North East</t>
  </si>
  <si>
    <t>Poultry &amp; crop Farm</t>
  </si>
  <si>
    <t>Christopher Osyamen Joseph</t>
  </si>
  <si>
    <t>SPLENDOR EXPLICIT VENTURES</t>
  </si>
  <si>
    <t>Federal Depertment of Forestry, Upper Ekehuan Road, Benin City</t>
  </si>
  <si>
    <t>Onyenue Igho Nathaniel</t>
  </si>
  <si>
    <t>ENE IWINOSA GLOBAL RESOURCES</t>
  </si>
  <si>
    <t>No 1, Egbon Street Off Okhun Community, Benin City</t>
  </si>
  <si>
    <t>Ovia North east</t>
  </si>
  <si>
    <t>Anthony Eghosa Ogbeide</t>
  </si>
  <si>
    <t>KIDZ AND PARTYZ VENTURES</t>
  </si>
  <si>
    <t xml:space="preserve">No. 10, Ekehuan Road, &amp; Off Second East Circular Rd,  Benin City, Edo State. </t>
  </si>
  <si>
    <t>Oredo/Ikpoba Okha</t>
  </si>
  <si>
    <t>Educational Materials Sales</t>
  </si>
  <si>
    <t xml:space="preserve">Mrs. Okunkpolo Olushola Adenike </t>
  </si>
  <si>
    <t>D.EEE's Poultry, Farm &amp; Shop</t>
  </si>
  <si>
    <t xml:space="preserve">3, EVBOWE/UHOLOR ROAD, OFF UPPER AIRPORT ROAD, IYEKOGBA, BENIN CITY </t>
  </si>
  <si>
    <t>Oredo</t>
  </si>
  <si>
    <t>Poultry</t>
  </si>
  <si>
    <t>Osatohanmwen Blessing Enogie</t>
  </si>
  <si>
    <t>Lilaus Partners Enterprise Ltd</t>
  </si>
  <si>
    <t>1, Igbinobaro St, Off Abu St., Etete, GRA, Benin City;  111, Boundary road
G.R.A,  Benin City,</t>
  </si>
  <si>
    <t>Pharmacy</t>
  </si>
  <si>
    <t>Mrs Lilian o. Igbinobaro</t>
  </si>
  <si>
    <t>09056558100
08033447280</t>
  </si>
  <si>
    <t>Lizzy Fashion Empire</t>
  </si>
  <si>
    <t>50, PLYMOUNT ROAD,
OFF EKENWAN ROAD,
BENIN CITY</t>
  </si>
  <si>
    <t>Tailoring (Sewing and Training)</t>
  </si>
  <si>
    <t xml:space="preserve">ELIZABETH NAWEI
</t>
  </si>
  <si>
    <t>JOYSIGMA MULTIBUSINESS CONCEPT</t>
  </si>
  <si>
    <t>58 CONSTAIN ROAD NEW BENIN BENIN CITY</t>
  </si>
  <si>
    <t>SUPPLY OF PHARMACEUTICAL PRODUCTS</t>
  </si>
  <si>
    <t>Joy Asebe</t>
  </si>
  <si>
    <t xml:space="preserve">Royal Heart Basic Education
</t>
  </si>
  <si>
    <t>12, OMOROGE STREET, OBAZAGBON VILLAGE, BENIN CITY; 1, Osadolor street, off Idehen Street, Iyekeogba estate road, Benin city.</t>
  </si>
  <si>
    <t>School</t>
  </si>
  <si>
    <t>Felicia Adesuwa Emecho</t>
  </si>
  <si>
    <t>07055497575
09056515210</t>
  </si>
  <si>
    <t>Vertical Limit Academy Ltd</t>
  </si>
  <si>
    <t>No. 16, Lucky Efosa Osazee Street, Off Sunday Uhunmwangho Street, Off Estate Gate, Ebo Quarters, G.R.A. Extension, Benin city.</t>
  </si>
  <si>
    <t>Jennifer Anthony Umofia</t>
  </si>
  <si>
    <t>True Leaders Academy Limited (Leaders of Tomorrow Academy)</t>
  </si>
  <si>
    <t>2, OJIUGO CLOSE, OFF IGBINOBARO STREET, OKPAGHA VILLAGE, BENIN CITY</t>
  </si>
  <si>
    <t>Itebimien Edna Ogbe</t>
  </si>
  <si>
    <t>Amineru Nigeria Enterprises Ltd</t>
  </si>
  <si>
    <t>46B, PLYMOUTH ROAD, BENIN CITY</t>
  </si>
  <si>
    <t>Processed and Packaged Food Flour Products</t>
  </si>
  <si>
    <t>Amina Izuagbe</t>
  </si>
  <si>
    <t xml:space="preserve">AIDEYAN OWIE BOUTIQUE (TEXTILE)
</t>
  </si>
  <si>
    <t>793, 1ST LINE BTW 4TH &amp; 5TH GATE, NEW BENIN MARKET</t>
  </si>
  <si>
    <t>Production and Sale of Hats, Hand Fans and Flowers</t>
  </si>
  <si>
    <t xml:space="preserve">FELICIA OWIE </t>
  </si>
  <si>
    <t>Phelim Nursery, Primary and High Schools</t>
  </si>
  <si>
    <t>2/4 Osaretin Asemota Street AND 66/68 Adesuwa Road, GRA, Benin City</t>
  </si>
  <si>
    <t>Lucky Ununele Ukpokolo</t>
  </si>
  <si>
    <t>EHISTABELL ENTERPRISES</t>
  </si>
  <si>
    <t>No 6, Nosayaba Street, Off New Lagos Road,New Benin, Benin City</t>
  </si>
  <si>
    <t>FROZEN FOOD AND COLD ROOM</t>
  </si>
  <si>
    <t>EDOH AKUOVI EHIZOGHIE</t>
  </si>
  <si>
    <t xml:space="preserve">Mama Bakeries and Foods </t>
  </si>
  <si>
    <t xml:space="preserve">2, Osama Eguaseki Ogida Street, Abuja Quarters,  Ugbor, GRA, Benin City </t>
  </si>
  <si>
    <t>OGIDA VANESSA OGHOMWEN</t>
  </si>
  <si>
    <t>SUGAR WORLD ENTERPRISES</t>
  </si>
  <si>
    <t>No. 2, Enadeghe Avenue, Off Boundary Road G.R.A., Benin City, Edo State.</t>
  </si>
  <si>
    <t>Bread Production</t>
  </si>
  <si>
    <t>Mrs. Faith Akande</t>
  </si>
  <si>
    <t>ESONNY AGRIC VENTURES</t>
  </si>
  <si>
    <t>61, Upper Ekenwa Road, Benin City</t>
  </si>
  <si>
    <t>Distribution Of Animal Feed</t>
  </si>
  <si>
    <t>Esohe Ogbonmwan</t>
  </si>
  <si>
    <t>The Skylark Schools</t>
  </si>
  <si>
    <t>No.7, Peddie Okao Street,Evbuofia, Upper Airport Road, Benin City</t>
  </si>
  <si>
    <t>Educational Facility/School</t>
  </si>
  <si>
    <t>Mrs Aimalohi Okao Ihinosen</t>
  </si>
  <si>
    <t>CONFIDENCE TECHNICAL WORKS ENTERPRISES</t>
  </si>
  <si>
    <t>45.Aruosa Street Off 1st East Circlar Road</t>
  </si>
  <si>
    <t>Welding &amp; Fabrication</t>
  </si>
  <si>
    <t>Okoukonin Oziegbe</t>
  </si>
  <si>
    <t>GWESCO FUNITURE COMPANY ENTERORISES</t>
  </si>
  <si>
    <t>NO.10, Benin Sapele Road, Opp. Rock Of Ages Church,Benin Edo state</t>
  </si>
  <si>
    <t>Funiture, Work &amp; Fabrication</t>
  </si>
  <si>
    <t>Livinus Erozona Maduekke</t>
  </si>
  <si>
    <t>AVEREX ORGANIC FARM</t>
  </si>
  <si>
    <t>4a, Ugbomanta Street, Off Akhiobare Road, GRA, Benin City</t>
  </si>
  <si>
    <t>Mr. Oviawe Uwa James</t>
  </si>
  <si>
    <t>PROSPECT FARMS</t>
  </si>
  <si>
    <t>4,I.K.Odigie street, Off Irhiri Road, Benin City</t>
  </si>
  <si>
    <t xml:space="preserve">Mrs. Vivian Erebor Iranmen </t>
  </si>
  <si>
    <t>Emmyduwa Farms</t>
  </si>
  <si>
    <t xml:space="preserve">No. 1, Eboigbe Avenue,
Off Aimwauwosa Street,
Oko Central, G.R.A.
Benin City, Edo State.
</t>
  </si>
  <si>
    <t>Fish Farming</t>
  </si>
  <si>
    <t>Mr. Okoduwa Emmanuel</t>
  </si>
  <si>
    <t>COMITE FARMS</t>
  </si>
  <si>
    <t>30, Okoro-Otun Avenue Off Ikpokpan Road, Benin City, Edo State</t>
  </si>
  <si>
    <t>Inanemho Hope Haruna</t>
  </si>
  <si>
    <t>GALINTOS RIGHT FOOD &amp; SUPPLEMENTS VENTURES</t>
  </si>
  <si>
    <t>1,Ohanmu Close, Off Etete Road GRA, Benin City Edo State.</t>
  </si>
  <si>
    <t>Distribution Of Ice Cream &amp; Yughurts</t>
  </si>
  <si>
    <t>Mrs Galit Spiltzer Adeyosoye</t>
  </si>
  <si>
    <t>PORKREX LIVESTOCK FARMING &amp; BIOGAS PRODUCTION ENTERPRISE</t>
  </si>
  <si>
    <t>No 20 BOUNDARY ROAD OFF IGUIEHE ROAD, BENIN CITY, EDO STATE</t>
  </si>
  <si>
    <t>REX ALUFA-EHIGIE</t>
  </si>
  <si>
    <t>FEST OVO VIABLE AGRO FARM</t>
  </si>
  <si>
    <t xml:space="preserve">45, Amadasun Street GRA Benin City </t>
  </si>
  <si>
    <t>Egbedi Festus</t>
  </si>
  <si>
    <t>OGBEWEMINDS AGRO FARMS</t>
  </si>
  <si>
    <t>Irhuenowina Community, Oredo LGA, Benin City.</t>
  </si>
  <si>
    <t>Mr Ogbewe Chuks</t>
  </si>
  <si>
    <t>D.EEE'S POULTRY  FARM &amp; SHOP</t>
  </si>
  <si>
    <t xml:space="preserve">3, Ebovwe/Uholor Road, Off Upper Airport Road, Benin City.   </t>
  </si>
  <si>
    <t>Mr. Frank Obomo</t>
  </si>
  <si>
    <t>OMOREGIE EZEAWO ENTERPRISES</t>
  </si>
  <si>
    <t>Plot 2, Powerline, Along Etete Road, Off Sapele, Road, Benin City, Edo State.</t>
  </si>
  <si>
    <t>Furniture</t>
  </si>
  <si>
    <t xml:space="preserve">Mr. Wilson Omoregie </t>
  </si>
  <si>
    <t>EDVAS FARMS &amp; FOODBASKET</t>
  </si>
  <si>
    <t>20,Ekenhuan Road , Benin City, Edo State</t>
  </si>
  <si>
    <t>Farming &amp; Processing</t>
  </si>
  <si>
    <t>Obasi Edna Nneka</t>
  </si>
  <si>
    <t>BLESSJET FARMS</t>
  </si>
  <si>
    <t>1, Blessing Avenue Off Evelyn Igbafe Avenue, Off Osaghae Crescent Off Igbinosa Str. Off Country Home, Road, Benin City, Edo State.</t>
  </si>
  <si>
    <t>Fish Production &amp; Processing</t>
  </si>
  <si>
    <t>Mr. Okpere Benjamin Erhabhahiemhen</t>
  </si>
  <si>
    <t>Muede Agro &amp; Allied Services</t>
  </si>
  <si>
    <t>1, Igbinobaro Street, Off Akpabor Street, Off 1st Ugbor Road, GRA, Benin City</t>
  </si>
  <si>
    <t>Pharm. Lilian Osamuede Igbinobaro</t>
  </si>
  <si>
    <t>SISIBOLA FABRICS AND ACCESSORIES</t>
  </si>
  <si>
    <t>6. Imadiyi Street, Off Etete Road . Benin City, Edo State</t>
  </si>
  <si>
    <t>Fashion Designing</t>
  </si>
  <si>
    <t>Tella Bolanle Abigail</t>
  </si>
  <si>
    <t>OMOROGBE &amp; ABIEYUWA PATIENCE FARMS</t>
  </si>
  <si>
    <t>No. 20, George Ogbeide Street, Off Igueghe Road, Evbuobuike Village, Off Airport Road Benin City.</t>
  </si>
  <si>
    <t>Omorogbe Patient</t>
  </si>
  <si>
    <t>Benyzick Farm Nig.</t>
  </si>
  <si>
    <t>38,  PIPELINE ROAD, OFF AUCHI ROAD, EYEAN , BENIN CITY</t>
  </si>
  <si>
    <t>Ikpoba Okha</t>
  </si>
  <si>
    <t>Idiahi Joy Omije</t>
  </si>
  <si>
    <t>Forwardever Int,l School Benin</t>
  </si>
  <si>
    <t>No. 169, Nomayo street, Upper Sokponba Road, BeninCity</t>
  </si>
  <si>
    <t>Uhimwen felicia osaretin</t>
  </si>
  <si>
    <t>805 071 7276</t>
  </si>
  <si>
    <t>Kingstouch Royal Academy</t>
  </si>
  <si>
    <t xml:space="preserve">2 &amp; 3 Ogieva Street off RCC Road Ikhueniro, Benin city
</t>
  </si>
  <si>
    <t>Vero Ogieva</t>
  </si>
  <si>
    <t>PECULIAR CRYSTAL STATEMENT</t>
  </si>
  <si>
    <t>94B EVBORIARIA ROAD,OFF SAPELE ROAD, BENIN CITY</t>
  </si>
  <si>
    <t>Fumilayo Racheal Ayeni</t>
  </si>
  <si>
    <t>Mino Ice Ventures</t>
  </si>
  <si>
    <t>Edo Production Centre, Magistrate Court KM 6, Sapele Road Evbuoriaria Quarters,  Benin City, Edo State.</t>
  </si>
  <si>
    <t>Poultry (Processing)</t>
  </si>
  <si>
    <t>Miracle Iyamu</t>
  </si>
  <si>
    <t>MFAB STITCHES AND COLLECTIONS COMPANY</t>
  </si>
  <si>
    <t>Edo Production center kilometer 6 off Benin Sapele Road, Benin City.</t>
  </si>
  <si>
    <t>Mercy Arerosuoghene     
    Erikowa</t>
  </si>
  <si>
    <t>Lush Pasture Agronimal Milling Concept</t>
  </si>
  <si>
    <t>OGBEKPE COMMUNITY, BEHIND RUBBER RESEARCH INSTITUTE, IKPOBA-OKHA</t>
  </si>
  <si>
    <t xml:space="preserve">Productions and packaging of cassava products </t>
  </si>
  <si>
    <t>Calista chukwu Nosakhare</t>
  </si>
  <si>
    <t>AHC  FEEDS AND FEEDMILL</t>
  </si>
  <si>
    <t>No 4, Iyobosa Lane, By Third Junction, Benin City Edo State.</t>
  </si>
  <si>
    <t>Animal Feed Mill.</t>
  </si>
  <si>
    <t>Bamigboye David Oluwaseun</t>
  </si>
  <si>
    <t>R &amp; T Farms</t>
  </si>
  <si>
    <t>No. 66, Ojo Street, Off College Road, Aduwawa, Benin City</t>
  </si>
  <si>
    <t>Dr. Richard Iyere Oghuma</t>
  </si>
  <si>
    <t>ALMETECH RESOURCES &amp; LOGISTTICS</t>
  </si>
  <si>
    <t>Edo Production Centre, Magistrate Court Premises, Sapele Rd., Benin City.</t>
  </si>
  <si>
    <t>Lugard</t>
  </si>
  <si>
    <t>MANAGED FUND</t>
  </si>
  <si>
    <t>Disbuursed</t>
  </si>
  <si>
    <t>X'L BIZ WORLD INTERNATIONAL</t>
  </si>
  <si>
    <t>NO,22,Alfuwa Street. Off Lucky way, Ikpoba Hill, Iwogban Quarter, Benin City</t>
  </si>
  <si>
    <t>Fabrication of Agro Processing Machines</t>
  </si>
  <si>
    <t>Lucky Chimekwere Promise</t>
  </si>
  <si>
    <t>SEEBUCK LEATHER VENTURES</t>
  </si>
  <si>
    <t>No. 5, Shoe Factory Road, Palace Rd, Uteh Ekoko, Edo State.</t>
  </si>
  <si>
    <t>Leather works (shoes,bags etc)</t>
  </si>
  <si>
    <t xml:space="preserve">Mr. Sunday Cyril Enwerem </t>
  </si>
  <si>
    <t>BLOSSOM PALM INTERNATIONAL</t>
  </si>
  <si>
    <t>22, Aifuwa street, off lucky way, Benin City, Edo State.</t>
  </si>
  <si>
    <t>Mrs Chimekwele Rosemary</t>
  </si>
  <si>
    <t>BLESSED GBOVO ENTERPRISES</t>
  </si>
  <si>
    <t>Polythene Production</t>
  </si>
  <si>
    <t>Mr. Evbaruese Osaigbovo Jeffery</t>
  </si>
  <si>
    <t>FLOURISH FARMS ENTERPRISE</t>
  </si>
  <si>
    <t>35, Independent Street, Off Upper Sakponba, Road, Benin City, Edo State.</t>
  </si>
  <si>
    <t xml:space="preserve">Mr. Asemota Osayuki Endurance </t>
  </si>
  <si>
    <t>IYORE AGRO VENTURES</t>
  </si>
  <si>
    <t>5, Damian Street, Obe Quarters Off Sapele Road, Benin City, Edo State.</t>
  </si>
  <si>
    <t>Mr. Igbinosa Victor Iyore</t>
  </si>
  <si>
    <t>EVIDON NIGERIA ENTERPRISE</t>
  </si>
  <si>
    <t>No.1, Oba Market, God Care line, Opposite Police Station, Ring Road, Benin City, Edo State. Farm; Oteh Village, Palace Rd, Off Unper Mission Extension, Benin City</t>
  </si>
  <si>
    <t>Farming (Piggery)</t>
  </si>
  <si>
    <t xml:space="preserve">Mr. 
Nnanna Kalu Ijoma </t>
  </si>
  <si>
    <t>ITEC CREATIVE IMPACT BUSINESS VENTURES</t>
  </si>
  <si>
    <t>No.63, Upper Sakponba Road, Benin City</t>
  </si>
  <si>
    <t>Cold Chain Business</t>
  </si>
  <si>
    <t>Itohan Iyamu</t>
  </si>
  <si>
    <t>Partly Disbursed</t>
  </si>
  <si>
    <t>DAVSTERS FARMS</t>
  </si>
  <si>
    <t>No. 236 MM Way, Benin City, Edo State</t>
  </si>
  <si>
    <t>Manufacturing</t>
  </si>
  <si>
    <t>Bamigboye Abisola Esther</t>
  </si>
  <si>
    <t>PEC MEGA FARMS</t>
  </si>
  <si>
    <t>No. 240 MM Way, Benin City, Edo State</t>
  </si>
  <si>
    <t>Adegboye Busayo Olajumoke</t>
  </si>
  <si>
    <t>EHIZOYA GLOBAL ENTERPRISE</t>
  </si>
  <si>
    <t>EHIS FARMS, ABUJA FARM ZONE, EKIUWA-UTEH, BENIN CITY, EDO STATE</t>
  </si>
  <si>
    <t>FISHERY</t>
  </si>
  <si>
    <t>OSIMEN EHIGIE DANIEL</t>
  </si>
  <si>
    <t>Edosrichie Agro Enterprise</t>
  </si>
  <si>
    <t>2 Osariemen street, Off Ohovbe Road, Ikpoba Hill, Benin City.</t>
  </si>
  <si>
    <t>Edomwonyi  Richard</t>
  </si>
  <si>
    <t>GOLDENMAMA AGRO FARM</t>
  </si>
  <si>
    <t>5, Eke Street, Off Sakponba Road, Benin City</t>
  </si>
  <si>
    <t>Agukwe Eucharia Chinyere</t>
  </si>
  <si>
    <t>ELESCO TECHNOLOGIES</t>
  </si>
  <si>
    <t>Polythene production/ Recycling</t>
  </si>
  <si>
    <t>Eledan Sunday Nwanwene</t>
  </si>
  <si>
    <t>PROMAXIMUM CONCEPT</t>
  </si>
  <si>
    <t>74, Upper Eiaria Road, Evboriaria, Benin City</t>
  </si>
  <si>
    <t>Ogbeide Osas Precious</t>
  </si>
  <si>
    <t>ESTIYBEST FARMS</t>
  </si>
  <si>
    <t>No.20, Banga Road, Off Pipeline, Utesi Community, Benin City, Edo State.</t>
  </si>
  <si>
    <t>Aideyan Ighodaro Iyore</t>
  </si>
  <si>
    <t>Osa's Austin Farms &amp; Agro Allied</t>
  </si>
  <si>
    <t>No. 1 Obas Street, Off Evhuke Road, Off Sapele Road, Benin Edo State</t>
  </si>
  <si>
    <t>Gowin Austin Osewonhen</t>
  </si>
  <si>
    <t>94B, Along Iriaria Road,Off Sapele Rd, B/City</t>
  </si>
  <si>
    <t>Tailoring/Fashion Designer</t>
  </si>
  <si>
    <t>Ms Rachael Funmilayo Ayeni</t>
  </si>
  <si>
    <t>RESET INTERIORS</t>
  </si>
  <si>
    <t>1st Avenue Iguosa Housing Estate Benin City</t>
  </si>
  <si>
    <t>Interior Design</t>
  </si>
  <si>
    <t>Joseph Erughe</t>
  </si>
  <si>
    <t>Akhabat Ventures</t>
  </si>
  <si>
    <t>Edo Production Centre</t>
  </si>
  <si>
    <t>Polythelyne</t>
  </si>
  <si>
    <t>EDSHIR GLOBAL ENTERPRISES NIG.</t>
  </si>
  <si>
    <t>Printing and supply of printed film rolls</t>
  </si>
  <si>
    <t xml:space="preserve">Mr. Oboite Endurance </t>
  </si>
  <si>
    <t>DANKE FARMS</t>
  </si>
  <si>
    <t>15 AGUEBOR STREET IKPOBA WATER SIZE, BENIN CITY, EDO STATE</t>
  </si>
  <si>
    <t>CHRISTOPHERIJEH</t>
  </si>
  <si>
    <t>MS ABOVE ENTERPRIE</t>
  </si>
  <si>
    <t>Km 6, Benin Sapele Road, Edo production Center, Benin City.</t>
  </si>
  <si>
    <t>Polytene Production</t>
  </si>
  <si>
    <t xml:space="preserve">Mr. Alohan Stanley </t>
  </si>
  <si>
    <t>KINZOO (NIGERIA) COMPANY</t>
  </si>
  <si>
    <t xml:space="preserve">No. 5, Unity St, Opp. Elixandes Academy, Off Upper Mission Extenssion, Benin City, Edo State </t>
  </si>
  <si>
    <t>Custard Production</t>
  </si>
  <si>
    <t>Mr. Kingsley O. Aduruo</t>
  </si>
  <si>
    <t>Partially Disbursed</t>
  </si>
  <si>
    <t>UCHENDI FARMS</t>
  </si>
  <si>
    <t>No.10, Freedom Street, Ottah-Igbanke Community, Igueben, Edo State.</t>
  </si>
  <si>
    <t>Igueben</t>
  </si>
  <si>
    <t>Agro/Poultry Farming</t>
  </si>
  <si>
    <t xml:space="preserve">Rev. Fr. Gabriel Chukwuemeka Azuh </t>
  </si>
  <si>
    <t>Khedoba Integrated Services</t>
  </si>
  <si>
    <t>1. Otaru Primary Sch. Rd, Igbirra Camp, Auchi; KM 12, Auchi Igarra Road, Ikpesi, Akoko-Edo</t>
  </si>
  <si>
    <t>Etsako West</t>
  </si>
  <si>
    <t>Grace Obaikhedo</t>
  </si>
  <si>
    <t>SIJEK INTERNATIONAL VENTURES</t>
  </si>
  <si>
    <t>SSQ 223, AUCHI POLYTECHNIC QUARTERS, AUCHI</t>
  </si>
  <si>
    <t>Sikiratu Ekhar-Jimoh</t>
  </si>
  <si>
    <t>703 728 6661</t>
  </si>
  <si>
    <t>3 PERSPECTIVE ENTERPRISE</t>
  </si>
  <si>
    <t>Zanna School/Bro. Roman Centre Junction, 185, Benin/Auchi Expressway, Ekpoma, Edo State.</t>
  </si>
  <si>
    <t>Esan West</t>
  </si>
  <si>
    <t>Block Factory</t>
  </si>
  <si>
    <t>Mr. Momoh Anavberokhai</t>
  </si>
  <si>
    <t>Ken and Kenshalon Agro Industrial Enterprises</t>
  </si>
  <si>
    <t>Iruekpen, Ekpoma, Edo State</t>
  </si>
  <si>
    <t>Esan South West</t>
  </si>
  <si>
    <t>Poultry Farming</t>
  </si>
  <si>
    <t>Mr. Kenneth Iyobhebhe</t>
  </si>
  <si>
    <t>L.O. ISERHIENRHIEN RESOURES</t>
  </si>
  <si>
    <t>19, LET'S LET GO ST, OFF EHIGIATOR ST, UPPER EKENHUAN RD, BENIN CITY; 221 OPPOSITE THE GLASSED UPSTAIRS, BEFORE LEADERS’ COLLEGE JUNCTION, UPPER EKEHUAN ROAD, BENIN CITY</t>
  </si>
  <si>
    <t>Egor</t>
  </si>
  <si>
    <t>Deborah Iserhienrhien</t>
  </si>
  <si>
    <t>Divine Compass School</t>
  </si>
  <si>
    <t>4, Ihonre Street, off Ikponmwosa Street, Ugbowo, Benin City.</t>
  </si>
  <si>
    <t>Peace Oluchi Egharevba</t>
  </si>
  <si>
    <t>ROSAS ENTERPRISES</t>
  </si>
  <si>
    <t>No. 2, Medical Stores Road, By New Lagos Road, Benin City; Shop 13 and 18 No 2 Medical stores Road Benin City</t>
  </si>
  <si>
    <t xml:space="preserve">Production of bags and sport wears
</t>
  </si>
  <si>
    <t>Omoregie Rita Okamma</t>
  </si>
  <si>
    <t>EGHEOSA  AGRO ALLIED PRODUCT</t>
  </si>
  <si>
    <t>No. 2, Usen Road, Off Siloko Road Benin City</t>
  </si>
  <si>
    <t>Frozen Foods and Ice Block Production</t>
  </si>
  <si>
    <t>Mrs Agbontaen Egheosa Risi</t>
  </si>
  <si>
    <t>D'EMARCHE GLOBAL VENTURES</t>
  </si>
  <si>
    <t>2B, Ozakpolor Street Ugbowo B/C Edo State</t>
  </si>
  <si>
    <t>Veterinary Diagnostic Center</t>
  </si>
  <si>
    <t>Mrs. Fearjah Omijie</t>
  </si>
  <si>
    <t>TRIPPLE G. FARMS</t>
  </si>
  <si>
    <t>NO. 38, Omoregbe Avenue, Off Ekehuan Road,Benin City</t>
  </si>
  <si>
    <t>Aigbe Kindness Osaretin</t>
  </si>
  <si>
    <t>PATPET VERTERINARY SERVICES</t>
  </si>
  <si>
    <t>No. 87, Army Estate Ekosodin Road, Benin City</t>
  </si>
  <si>
    <t>Enenche Alvin Peter</t>
  </si>
  <si>
    <t>Chamad Agritect Ent.</t>
  </si>
  <si>
    <t>1, 2nd Power Line, Off Upper Ekehuan Road Utagban Quarters Benin City</t>
  </si>
  <si>
    <t>Aghator Osahon Imade</t>
  </si>
  <si>
    <t>LEGENDLEXPAT AGRO ENTERPRISE</t>
  </si>
  <si>
    <t>No. 2, Aghrevba Street, Off Trade- Fair, Ekenwan Road, Benin City, Edo State.</t>
  </si>
  <si>
    <t>Mrs. Anthony Alexandra Pat</t>
  </si>
  <si>
    <t>L.O. ISERHIENRHIEN RESOURCES</t>
  </si>
  <si>
    <t xml:space="preserve">No. 19, Let's Let Go Street, Off Ehigiator Street, Upper Ekehuan Road, Benin City </t>
  </si>
  <si>
    <t>Poultry Farm and Processing</t>
  </si>
  <si>
    <t>L.O. ISERHIERHIEN DEBORAH</t>
  </si>
  <si>
    <t>ELOGHOSA FARMS</t>
  </si>
  <si>
    <t>2 EGBAEN COMMUNITY, UPPER EKEHWAN ROAD, BENIN CITY, EDO STATE.</t>
  </si>
  <si>
    <t>TAIWO OMOKOREDE</t>
  </si>
  <si>
    <t>PATOGBA INTEGRATED FARMS</t>
  </si>
  <si>
    <t>2, Oyemuese Street Off Ediaken Primary School Road, Uselu  Benin City.</t>
  </si>
  <si>
    <t>Adogba Patrick Oko</t>
  </si>
  <si>
    <t>Global-Ehimax Trading Enterprises</t>
  </si>
  <si>
    <t>1,Taiwo Sidiq Street, off Upper Ekenwan Road, Ugbighoko, Benein City, Edo state</t>
  </si>
  <si>
    <t>Manufacturing &amp; Sales of Cosmetics Products</t>
  </si>
  <si>
    <t xml:space="preserve">Mr. Maxwell Amen Iyamu </t>
  </si>
  <si>
    <t>ESHIMAKUNI GLOBAL CONCEPT</t>
  </si>
  <si>
    <t>Gomina Compound Off Iditua Street Orior, Edo State</t>
  </si>
  <si>
    <t>Mr. Andrew Gomina</t>
  </si>
  <si>
    <t xml:space="preserve"> O &amp;O's Farms &amp; Shops </t>
  </si>
  <si>
    <t>3 Adenegbe Street, Off Uholor Road, Benin City</t>
  </si>
  <si>
    <t>Adanegbe Sunday Osahenhen</t>
  </si>
  <si>
    <t>Blessed PJ Agro Allied Farms</t>
  </si>
  <si>
    <t>9 Irorere, Off Omorogbe, Off Second Power Line, Benin City, Edo State.</t>
  </si>
  <si>
    <t>Mr. Akpomedaye Akponovo Paul</t>
  </si>
  <si>
    <t>STELLA MARRIS UNISEX SHOES MANUFACTURERS</t>
  </si>
  <si>
    <t>113, Uwasota Road,  Benin City</t>
  </si>
  <si>
    <t>Leather Shoe Production</t>
  </si>
  <si>
    <t>Stella Nwokenna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</si>
</sst>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* #,##0_);_(* \(#,##0\);_(* &quot;-&quot;??_);_(@_)"/>
  </numFmts>
  <fonts count="26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9"/>
      <color theme="1"/>
      <name val="Calibri"/>
      <charset val="134"/>
    </font>
    <font>
      <b/>
      <sz val="9"/>
      <name val="Calibri"/>
      <charset val="134"/>
    </font>
    <font>
      <sz val="9"/>
      <color theme="1"/>
      <name val="Calibri"/>
      <charset val="134"/>
    </font>
    <font>
      <sz val="9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/>
    <xf numFmtId="43" fontId="6" fillId="0" borderId="1" xfId="1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43" fontId="4" fillId="0" borderId="1" xfId="1" applyNumberFormat="1" applyFont="1" applyFill="1" applyBorder="1" applyAlignment="1"/>
    <xf numFmtId="178" fontId="6" fillId="0" borderId="1" xfId="1" applyNumberFormat="1" applyFont="1" applyFill="1" applyBorder="1" applyAlignment="1">
      <alignment horizontal="right" vertical="center"/>
    </xf>
    <xf numFmtId="43" fontId="2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9"/>
  <sheetViews>
    <sheetView tabSelected="1" workbookViewId="0">
      <selection activeCell="T9" sqref="T9"/>
    </sheetView>
  </sheetViews>
  <sheetFormatPr defaultColWidth="8.72727272727273" defaultRowHeight="14.5"/>
  <cols>
    <col min="1" max="1" width="8.72727272727273" style="2"/>
    <col min="2" max="2" width="26.8181818181818" style="2" customWidth="1"/>
    <col min="3" max="3" width="20.6363636363636" style="2" customWidth="1"/>
    <col min="4" max="5" width="8.72727272727273" style="2"/>
    <col min="6" max="6" width="22.3636363636364" style="2" customWidth="1"/>
    <col min="7" max="7" width="10.7272727272727" style="2"/>
    <col min="8" max="9" width="8.72727272727273" style="2" hidden="1" customWidth="1"/>
    <col min="10" max="10" width="9.72727272727273" style="2" hidden="1" customWidth="1"/>
    <col min="11" max="12" width="8.81818181818182" style="2" hidden="1" customWidth="1"/>
    <col min="13" max="13" width="9.72727272727273" style="2" hidden="1" customWidth="1"/>
    <col min="14" max="15" width="8.81818181818182" style="2" hidden="1" customWidth="1"/>
    <col min="16" max="16" width="9.63636363636364" style="2" hidden="1" customWidth="1"/>
    <col min="17" max="17" width="15.6363636363636" style="2"/>
    <col min="18" max="18" width="13.0909090909091" style="2" customWidth="1"/>
    <col min="19" max="16384" width="8.72727272727273" style="2"/>
  </cols>
  <sheetData>
    <row r="1" s="1" customFormat="1" ht="18.5" spans="1:18">
      <c r="A1" s="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30" t="s">
        <v>16</v>
      </c>
      <c r="R1" s="31" t="s">
        <v>17</v>
      </c>
    </row>
    <row r="2" s="1" customFormat="1" ht="18.5" spans="1:18">
      <c r="A2" s="8">
        <v>1</v>
      </c>
      <c r="B2" s="9" t="s">
        <v>18</v>
      </c>
      <c r="C2" s="9" t="s">
        <v>19</v>
      </c>
      <c r="D2" s="8" t="s">
        <v>20</v>
      </c>
      <c r="E2" s="9" t="s">
        <v>21</v>
      </c>
      <c r="F2" s="9" t="s">
        <v>22</v>
      </c>
      <c r="G2" s="10"/>
      <c r="H2" s="8" t="s">
        <v>23</v>
      </c>
      <c r="I2" s="23">
        <v>7000000</v>
      </c>
      <c r="J2" s="24">
        <v>6995000</v>
      </c>
      <c r="K2" s="8" t="s">
        <v>24</v>
      </c>
      <c r="L2" s="8" t="s">
        <v>25</v>
      </c>
      <c r="M2" s="10"/>
      <c r="N2" s="10"/>
      <c r="O2" s="10"/>
      <c r="P2" s="10"/>
      <c r="Q2" s="24">
        <v>6995000</v>
      </c>
      <c r="R2" s="16" t="s">
        <v>25</v>
      </c>
    </row>
    <row r="3" s="1" customFormat="1" ht="18.5" spans="1:18">
      <c r="A3" s="8">
        <v>2</v>
      </c>
      <c r="B3" s="11" t="s">
        <v>26</v>
      </c>
      <c r="C3" s="11" t="s">
        <v>27</v>
      </c>
      <c r="D3" s="11" t="s">
        <v>20</v>
      </c>
      <c r="E3" s="11" t="s">
        <v>28</v>
      </c>
      <c r="F3" s="11" t="s">
        <v>29</v>
      </c>
      <c r="G3" s="10"/>
      <c r="H3" s="12" t="s">
        <v>30</v>
      </c>
      <c r="I3" s="25">
        <v>5000000</v>
      </c>
      <c r="J3" s="25">
        <v>4994500</v>
      </c>
      <c r="K3" s="26" t="s">
        <v>24</v>
      </c>
      <c r="L3" s="8" t="s">
        <v>25</v>
      </c>
      <c r="M3" s="10"/>
      <c r="N3" s="10"/>
      <c r="O3" s="10"/>
      <c r="P3" s="10"/>
      <c r="Q3" s="25">
        <v>4994500</v>
      </c>
      <c r="R3" s="16" t="s">
        <v>25</v>
      </c>
    </row>
    <row r="4" s="1" customFormat="1" ht="18.5" spans="1:18">
      <c r="A4" s="8">
        <v>3</v>
      </c>
      <c r="B4" s="9" t="s">
        <v>31</v>
      </c>
      <c r="C4" s="9" t="s">
        <v>32</v>
      </c>
      <c r="D4" s="8" t="s">
        <v>20</v>
      </c>
      <c r="E4" s="9" t="s">
        <v>33</v>
      </c>
      <c r="F4" s="9" t="s">
        <v>34</v>
      </c>
      <c r="G4" s="10"/>
      <c r="H4" s="8" t="s">
        <v>30</v>
      </c>
      <c r="I4" s="27">
        <v>2000000</v>
      </c>
      <c r="J4" s="24">
        <f>998893*2</f>
        <v>1997786</v>
      </c>
      <c r="K4" s="8" t="s">
        <v>24</v>
      </c>
      <c r="L4" s="8" t="s">
        <v>25</v>
      </c>
      <c r="M4" s="10"/>
      <c r="N4" s="10"/>
      <c r="O4" s="10"/>
      <c r="P4" s="10"/>
      <c r="Q4" s="24">
        <f>998893*2</f>
        <v>1997786</v>
      </c>
      <c r="R4" s="16" t="s">
        <v>25</v>
      </c>
    </row>
    <row r="5" s="1" customFormat="1" ht="18.5" spans="1:18">
      <c r="A5" s="8">
        <v>4</v>
      </c>
      <c r="B5" s="11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0"/>
      <c r="H5" s="12" t="s">
        <v>23</v>
      </c>
      <c r="I5" s="25">
        <v>3000000</v>
      </c>
      <c r="J5" s="25">
        <v>2956500</v>
      </c>
      <c r="K5" s="26" t="s">
        <v>24</v>
      </c>
      <c r="L5" s="8" t="s">
        <v>25</v>
      </c>
      <c r="M5" s="10"/>
      <c r="N5" s="10"/>
      <c r="O5" s="10"/>
      <c r="P5" s="10"/>
      <c r="Q5" s="25">
        <v>2956500</v>
      </c>
      <c r="R5" s="16" t="s">
        <v>25</v>
      </c>
    </row>
    <row r="6" s="1" customFormat="1" ht="18.5" spans="1:18">
      <c r="A6" s="8">
        <v>5</v>
      </c>
      <c r="B6" s="9" t="s">
        <v>40</v>
      </c>
      <c r="C6" s="9" t="s">
        <v>41</v>
      </c>
      <c r="D6" s="8" t="s">
        <v>42</v>
      </c>
      <c r="E6" s="9" t="s">
        <v>43</v>
      </c>
      <c r="F6" s="13" t="s">
        <v>44</v>
      </c>
      <c r="G6" s="10"/>
      <c r="H6" s="8" t="s">
        <v>30</v>
      </c>
      <c r="I6" s="27">
        <v>8670000</v>
      </c>
      <c r="J6" s="24">
        <f>4334997.5*2</f>
        <v>8669995</v>
      </c>
      <c r="K6" s="8" t="s">
        <v>24</v>
      </c>
      <c r="L6" s="8" t="s">
        <v>25</v>
      </c>
      <c r="M6" s="10"/>
      <c r="N6" s="10"/>
      <c r="O6" s="10"/>
      <c r="P6" s="10"/>
      <c r="Q6" s="24">
        <f>4334997.5*2</f>
        <v>8669995</v>
      </c>
      <c r="R6" s="16" t="s">
        <v>25</v>
      </c>
    </row>
    <row r="7" s="1" customFormat="1" ht="18.5" spans="1:18">
      <c r="A7" s="8">
        <v>6</v>
      </c>
      <c r="B7" s="9" t="s">
        <v>45</v>
      </c>
      <c r="C7" s="9" t="s">
        <v>46</v>
      </c>
      <c r="D7" s="8" t="s">
        <v>47</v>
      </c>
      <c r="E7" s="9" t="s">
        <v>48</v>
      </c>
      <c r="F7" s="9" t="s">
        <v>49</v>
      </c>
      <c r="G7" s="10"/>
      <c r="H7" s="9" t="s">
        <v>23</v>
      </c>
      <c r="I7" s="27">
        <v>5000000</v>
      </c>
      <c r="J7" s="24">
        <v>5000000</v>
      </c>
      <c r="K7" s="8" t="s">
        <v>24</v>
      </c>
      <c r="L7" s="8" t="s">
        <v>25</v>
      </c>
      <c r="M7" s="10"/>
      <c r="N7" s="10"/>
      <c r="O7" s="10"/>
      <c r="P7" s="10"/>
      <c r="Q7" s="24">
        <v>5000000</v>
      </c>
      <c r="R7" s="16" t="s">
        <v>25</v>
      </c>
    </row>
    <row r="8" s="1" customFormat="1" ht="18.5" spans="1:18">
      <c r="A8" s="8">
        <v>7</v>
      </c>
      <c r="B8" s="9" t="s">
        <v>50</v>
      </c>
      <c r="C8" s="9" t="s">
        <v>51</v>
      </c>
      <c r="D8" s="8" t="s">
        <v>47</v>
      </c>
      <c r="E8" s="9" t="s">
        <v>28</v>
      </c>
      <c r="F8" s="9" t="s">
        <v>52</v>
      </c>
      <c r="G8" s="10"/>
      <c r="H8" s="8" t="s">
        <v>23</v>
      </c>
      <c r="I8" s="27">
        <v>5000000</v>
      </c>
      <c r="J8" s="24">
        <v>4932500</v>
      </c>
      <c r="K8" s="8" t="s">
        <v>24</v>
      </c>
      <c r="L8" s="8" t="s">
        <v>25</v>
      </c>
      <c r="M8" s="10"/>
      <c r="N8" s="10"/>
      <c r="O8" s="10"/>
      <c r="P8" s="10"/>
      <c r="Q8" s="24">
        <v>4932500</v>
      </c>
      <c r="R8" s="16" t="s">
        <v>25</v>
      </c>
    </row>
    <row r="9" s="1" customFormat="1" ht="18.5" spans="1:18">
      <c r="A9" s="8">
        <v>8</v>
      </c>
      <c r="B9" s="9" t="s">
        <v>53</v>
      </c>
      <c r="C9" s="9" t="s">
        <v>54</v>
      </c>
      <c r="D9" s="8" t="s">
        <v>55</v>
      </c>
      <c r="E9" s="9" t="s">
        <v>28</v>
      </c>
      <c r="F9" s="9" t="s">
        <v>56</v>
      </c>
      <c r="G9" s="10"/>
      <c r="H9" s="8" t="s">
        <v>23</v>
      </c>
      <c r="I9" s="27">
        <v>4000000</v>
      </c>
      <c r="J9" s="24">
        <f>1982450</f>
        <v>1982450</v>
      </c>
      <c r="K9" s="8" t="s">
        <v>24</v>
      </c>
      <c r="L9" s="8" t="s">
        <v>25</v>
      </c>
      <c r="M9" s="10"/>
      <c r="N9" s="10"/>
      <c r="O9" s="10"/>
      <c r="P9" s="10"/>
      <c r="Q9" s="24">
        <f>1982450</f>
        <v>1982450</v>
      </c>
      <c r="R9" s="16" t="s">
        <v>25</v>
      </c>
    </row>
    <row r="10" s="1" customFormat="1" ht="18.5" spans="1:18">
      <c r="A10" s="8">
        <v>9</v>
      </c>
      <c r="B10" s="14" t="s">
        <v>57</v>
      </c>
      <c r="C10" s="14" t="s">
        <v>58</v>
      </c>
      <c r="D10" s="14" t="s">
        <v>59</v>
      </c>
      <c r="E10" s="14" t="s">
        <v>60</v>
      </c>
      <c r="F10" s="14" t="s">
        <v>61</v>
      </c>
      <c r="G10" s="10"/>
      <c r="H10" s="12" t="s">
        <v>30</v>
      </c>
      <c r="I10" s="25">
        <v>7200000</v>
      </c>
      <c r="J10" s="25">
        <v>7081600</v>
      </c>
      <c r="K10" s="26" t="s">
        <v>24</v>
      </c>
      <c r="L10" s="8" t="s">
        <v>25</v>
      </c>
      <c r="M10" s="10"/>
      <c r="N10" s="10"/>
      <c r="O10" s="10"/>
      <c r="P10" s="10"/>
      <c r="Q10" s="25">
        <v>7081600</v>
      </c>
      <c r="R10" s="16" t="s">
        <v>25</v>
      </c>
    </row>
    <row r="11" s="1" customFormat="1" ht="18.5" spans="1:18">
      <c r="A11" s="8">
        <v>10</v>
      </c>
      <c r="B11" s="15" t="s">
        <v>62</v>
      </c>
      <c r="C11" s="15" t="s">
        <v>63</v>
      </c>
      <c r="D11" s="15" t="s">
        <v>64</v>
      </c>
      <c r="E11" s="16" t="s">
        <v>65</v>
      </c>
      <c r="F11" s="16" t="s">
        <v>66</v>
      </c>
      <c r="G11" s="17">
        <v>8057714988</v>
      </c>
      <c r="H11" s="18">
        <v>10000</v>
      </c>
      <c r="I11" s="18">
        <f t="shared" ref="I11:I20" si="0">H11*2</f>
        <v>20000</v>
      </c>
      <c r="J11" s="18">
        <v>8400000</v>
      </c>
      <c r="K11" s="18">
        <v>2900000</v>
      </c>
      <c r="L11" s="18">
        <f t="shared" ref="L11:L20" si="1">H11*420</f>
        <v>4200000</v>
      </c>
      <c r="M11" s="18">
        <f t="shared" ref="M11:M20" si="2">I11*420</f>
        <v>8400000</v>
      </c>
      <c r="N11" s="18">
        <f t="shared" ref="N11:N20" si="3">M11/2</f>
        <v>4200000</v>
      </c>
      <c r="O11" s="18">
        <f t="shared" ref="O11:O20" si="4">N11-P11</f>
        <v>2100000</v>
      </c>
      <c r="P11" s="18">
        <v>2100000</v>
      </c>
      <c r="Q11" s="32">
        <f>P11</f>
        <v>2100000</v>
      </c>
      <c r="R11" s="16" t="s">
        <v>25</v>
      </c>
    </row>
    <row r="12" s="1" customFormat="1" ht="19" customHeight="1" spans="1:18">
      <c r="A12" s="8">
        <v>11</v>
      </c>
      <c r="B12" s="15" t="s">
        <v>67</v>
      </c>
      <c r="C12" s="15" t="s">
        <v>68</v>
      </c>
      <c r="D12" s="15" t="s">
        <v>64</v>
      </c>
      <c r="E12" s="16" t="s">
        <v>69</v>
      </c>
      <c r="F12" s="16" t="s">
        <v>70</v>
      </c>
      <c r="G12" s="17" t="s">
        <v>71</v>
      </c>
      <c r="H12" s="18">
        <v>7620</v>
      </c>
      <c r="I12" s="18">
        <f t="shared" si="0"/>
        <v>15240</v>
      </c>
      <c r="J12" s="18">
        <v>6400000</v>
      </c>
      <c r="K12" s="18">
        <v>3200400</v>
      </c>
      <c r="L12" s="18">
        <f t="shared" si="1"/>
        <v>3200400</v>
      </c>
      <c r="M12" s="18">
        <f t="shared" si="2"/>
        <v>6400800</v>
      </c>
      <c r="N12" s="18">
        <f t="shared" si="3"/>
        <v>3200400</v>
      </c>
      <c r="O12" s="18">
        <f t="shared" si="4"/>
        <v>1600400</v>
      </c>
      <c r="P12" s="18">
        <v>1600000</v>
      </c>
      <c r="Q12" s="32">
        <v>1600000</v>
      </c>
      <c r="R12" s="16" t="s">
        <v>25</v>
      </c>
    </row>
    <row r="13" s="1" customFormat="1" ht="18.5" spans="1:18">
      <c r="A13" s="8">
        <v>12</v>
      </c>
      <c r="B13" s="19" t="s">
        <v>72</v>
      </c>
      <c r="C13" s="15" t="s">
        <v>73</v>
      </c>
      <c r="D13" s="15" t="s">
        <v>64</v>
      </c>
      <c r="E13" s="16" t="s">
        <v>74</v>
      </c>
      <c r="F13" s="8" t="s">
        <v>75</v>
      </c>
      <c r="G13" s="17">
        <v>8033725221</v>
      </c>
      <c r="H13" s="20">
        <v>12050</v>
      </c>
      <c r="I13" s="18">
        <f t="shared" si="0"/>
        <v>24100</v>
      </c>
      <c r="J13" s="20">
        <v>10000000</v>
      </c>
      <c r="K13" s="20">
        <v>3000000</v>
      </c>
      <c r="L13" s="18">
        <f t="shared" si="1"/>
        <v>5061000</v>
      </c>
      <c r="M13" s="18">
        <f t="shared" si="2"/>
        <v>10122000</v>
      </c>
      <c r="N13" s="18">
        <f t="shared" si="3"/>
        <v>5061000</v>
      </c>
      <c r="O13" s="18">
        <f t="shared" si="4"/>
        <v>2561000</v>
      </c>
      <c r="P13" s="18">
        <v>2500000</v>
      </c>
      <c r="Q13" s="32">
        <v>2500000</v>
      </c>
      <c r="R13" s="16" t="s">
        <v>25</v>
      </c>
    </row>
    <row r="14" s="1" customFormat="1" ht="18.5" spans="1:18">
      <c r="A14" s="8">
        <v>13</v>
      </c>
      <c r="B14" s="15" t="s">
        <v>76</v>
      </c>
      <c r="C14" s="15" t="s">
        <v>77</v>
      </c>
      <c r="D14" s="15" t="s">
        <v>64</v>
      </c>
      <c r="E14" s="16" t="s">
        <v>78</v>
      </c>
      <c r="F14" s="16" t="s">
        <v>79</v>
      </c>
      <c r="G14" s="17">
        <v>7035681858</v>
      </c>
      <c r="H14" s="18">
        <v>8000</v>
      </c>
      <c r="I14" s="18">
        <f t="shared" si="0"/>
        <v>16000</v>
      </c>
      <c r="J14" s="18">
        <v>6740000</v>
      </c>
      <c r="K14" s="18">
        <v>3370000</v>
      </c>
      <c r="L14" s="18">
        <f t="shared" si="1"/>
        <v>3360000</v>
      </c>
      <c r="M14" s="18">
        <f t="shared" si="2"/>
        <v>6720000</v>
      </c>
      <c r="N14" s="18">
        <f t="shared" si="3"/>
        <v>3360000</v>
      </c>
      <c r="O14" s="18">
        <f t="shared" si="4"/>
        <v>1675000</v>
      </c>
      <c r="P14" s="18">
        <v>1685000</v>
      </c>
      <c r="Q14" s="32">
        <f>P14</f>
        <v>1685000</v>
      </c>
      <c r="R14" s="16" t="s">
        <v>25</v>
      </c>
    </row>
    <row r="15" s="1" customFormat="1" ht="18.5" spans="1:18">
      <c r="A15" s="8">
        <v>14</v>
      </c>
      <c r="B15" s="15" t="s">
        <v>80</v>
      </c>
      <c r="C15" s="15" t="s">
        <v>81</v>
      </c>
      <c r="D15" s="15" t="s">
        <v>64</v>
      </c>
      <c r="E15" s="16" t="s">
        <v>82</v>
      </c>
      <c r="F15" s="16" t="s">
        <v>83</v>
      </c>
      <c r="G15" s="17" t="s">
        <v>84</v>
      </c>
      <c r="H15" s="18">
        <v>15000</v>
      </c>
      <c r="I15" s="18">
        <f t="shared" si="0"/>
        <v>30000</v>
      </c>
      <c r="J15" s="18">
        <v>12600000</v>
      </c>
      <c r="K15" s="18">
        <v>4100000</v>
      </c>
      <c r="L15" s="18">
        <f t="shared" si="1"/>
        <v>6300000</v>
      </c>
      <c r="M15" s="18">
        <f t="shared" si="2"/>
        <v>12600000</v>
      </c>
      <c r="N15" s="18">
        <f t="shared" si="3"/>
        <v>6300000</v>
      </c>
      <c r="O15" s="18">
        <f t="shared" si="4"/>
        <v>3150000</v>
      </c>
      <c r="P15" s="18">
        <v>3150000</v>
      </c>
      <c r="Q15" s="32">
        <f>P15</f>
        <v>3150000</v>
      </c>
      <c r="R15" s="16" t="s">
        <v>25</v>
      </c>
    </row>
    <row r="16" s="1" customFormat="1" ht="18.5" spans="1:18">
      <c r="A16" s="8">
        <v>15</v>
      </c>
      <c r="B16" s="15" t="s">
        <v>85</v>
      </c>
      <c r="C16" s="15" t="s">
        <v>86</v>
      </c>
      <c r="D16" s="15" t="s">
        <v>64</v>
      </c>
      <c r="E16" s="16" t="s">
        <v>82</v>
      </c>
      <c r="F16" s="16" t="s">
        <v>87</v>
      </c>
      <c r="G16" s="17">
        <v>9065565031</v>
      </c>
      <c r="H16" s="18">
        <v>10000</v>
      </c>
      <c r="I16" s="18">
        <f t="shared" si="0"/>
        <v>20000</v>
      </c>
      <c r="J16" s="18">
        <v>8400000</v>
      </c>
      <c r="K16" s="18">
        <v>4200000</v>
      </c>
      <c r="L16" s="18">
        <f t="shared" si="1"/>
        <v>4200000</v>
      </c>
      <c r="M16" s="18">
        <f t="shared" si="2"/>
        <v>8400000</v>
      </c>
      <c r="N16" s="18">
        <f t="shared" si="3"/>
        <v>4200000</v>
      </c>
      <c r="O16" s="18">
        <f t="shared" si="4"/>
        <v>2100000</v>
      </c>
      <c r="P16" s="18">
        <v>2100000</v>
      </c>
      <c r="Q16" s="32">
        <f>P16</f>
        <v>2100000</v>
      </c>
      <c r="R16" s="16" t="s">
        <v>25</v>
      </c>
    </row>
    <row r="17" s="1" customFormat="1" ht="18.5" spans="1:18">
      <c r="A17" s="8">
        <v>16</v>
      </c>
      <c r="B17" s="15" t="s">
        <v>88</v>
      </c>
      <c r="C17" s="15" t="s">
        <v>89</v>
      </c>
      <c r="D17" s="15" t="s">
        <v>64</v>
      </c>
      <c r="E17" s="16" t="s">
        <v>82</v>
      </c>
      <c r="F17" s="16" t="s">
        <v>90</v>
      </c>
      <c r="G17" s="17">
        <v>7034621949</v>
      </c>
      <c r="H17" s="18">
        <v>7143</v>
      </c>
      <c r="I17" s="18">
        <f t="shared" si="0"/>
        <v>14286</v>
      </c>
      <c r="J17" s="18">
        <v>6000000</v>
      </c>
      <c r="K17" s="18">
        <v>1400000</v>
      </c>
      <c r="L17" s="18">
        <f t="shared" si="1"/>
        <v>3000060</v>
      </c>
      <c r="M17" s="18">
        <f t="shared" si="2"/>
        <v>6000120</v>
      </c>
      <c r="N17" s="18">
        <f t="shared" si="3"/>
        <v>3000060</v>
      </c>
      <c r="O17" s="18">
        <f t="shared" si="4"/>
        <v>1600060</v>
      </c>
      <c r="P17" s="18">
        <v>1400000</v>
      </c>
      <c r="Q17" s="32">
        <f>P17</f>
        <v>1400000</v>
      </c>
      <c r="R17" s="16" t="s">
        <v>25</v>
      </c>
    </row>
    <row r="18" s="1" customFormat="1" ht="33" customHeight="1" spans="1:18">
      <c r="A18" s="8">
        <v>17</v>
      </c>
      <c r="B18" s="15" t="s">
        <v>91</v>
      </c>
      <c r="C18" s="15" t="s">
        <v>92</v>
      </c>
      <c r="D18" s="15" t="s">
        <v>64</v>
      </c>
      <c r="E18" s="16" t="s">
        <v>93</v>
      </c>
      <c r="F18" s="16" t="s">
        <v>94</v>
      </c>
      <c r="G18" s="17">
        <v>8066262972</v>
      </c>
      <c r="H18" s="18">
        <v>5000</v>
      </c>
      <c r="I18" s="18">
        <f t="shared" si="0"/>
        <v>10000</v>
      </c>
      <c r="J18" s="18">
        <v>4150000</v>
      </c>
      <c r="K18" s="18">
        <v>2050000</v>
      </c>
      <c r="L18" s="18">
        <f t="shared" si="1"/>
        <v>2100000</v>
      </c>
      <c r="M18" s="18">
        <f t="shared" si="2"/>
        <v>4200000</v>
      </c>
      <c r="N18" s="18">
        <f t="shared" si="3"/>
        <v>2100000</v>
      </c>
      <c r="O18" s="18">
        <f t="shared" si="4"/>
        <v>1075000</v>
      </c>
      <c r="P18" s="18">
        <v>1025000</v>
      </c>
      <c r="Q18" s="32">
        <v>1025000</v>
      </c>
      <c r="R18" s="16" t="s">
        <v>25</v>
      </c>
    </row>
    <row r="19" s="1" customFormat="1" ht="18.5" spans="1:18">
      <c r="A19" s="8">
        <v>18</v>
      </c>
      <c r="B19" s="15" t="s">
        <v>95</v>
      </c>
      <c r="C19" s="15" t="s">
        <v>96</v>
      </c>
      <c r="D19" s="15" t="s">
        <v>64</v>
      </c>
      <c r="E19" s="16" t="s">
        <v>97</v>
      </c>
      <c r="F19" s="16" t="s">
        <v>98</v>
      </c>
      <c r="G19" s="17">
        <v>7033338237</v>
      </c>
      <c r="H19" s="18">
        <v>5000</v>
      </c>
      <c r="I19" s="18">
        <f t="shared" si="0"/>
        <v>10000</v>
      </c>
      <c r="J19" s="18">
        <v>4200000</v>
      </c>
      <c r="K19" s="18">
        <v>1000000</v>
      </c>
      <c r="L19" s="18">
        <f t="shared" si="1"/>
        <v>2100000</v>
      </c>
      <c r="M19" s="18">
        <f t="shared" si="2"/>
        <v>4200000</v>
      </c>
      <c r="N19" s="18">
        <f t="shared" si="3"/>
        <v>2100000</v>
      </c>
      <c r="O19" s="18">
        <f t="shared" si="4"/>
        <v>1050000</v>
      </c>
      <c r="P19" s="18">
        <v>1050000</v>
      </c>
      <c r="Q19" s="32">
        <f>P19</f>
        <v>1050000</v>
      </c>
      <c r="R19" s="16" t="s">
        <v>25</v>
      </c>
    </row>
    <row r="20" s="1" customFormat="1" ht="18.5" spans="1:18">
      <c r="A20" s="8">
        <v>19</v>
      </c>
      <c r="B20" s="15" t="s">
        <v>99</v>
      </c>
      <c r="C20" s="15" t="s">
        <v>100</v>
      </c>
      <c r="D20" s="15" t="s">
        <v>64</v>
      </c>
      <c r="E20" s="16" t="s">
        <v>82</v>
      </c>
      <c r="F20" s="15" t="s">
        <v>101</v>
      </c>
      <c r="G20" s="17">
        <v>8033536932</v>
      </c>
      <c r="H20" s="18">
        <v>15000</v>
      </c>
      <c r="I20" s="18">
        <f t="shared" si="0"/>
        <v>30000</v>
      </c>
      <c r="J20" s="18">
        <v>12600000</v>
      </c>
      <c r="K20" s="18">
        <v>5000000</v>
      </c>
      <c r="L20" s="18">
        <f t="shared" si="1"/>
        <v>6300000</v>
      </c>
      <c r="M20" s="18">
        <f t="shared" si="2"/>
        <v>12600000</v>
      </c>
      <c r="N20" s="18">
        <f t="shared" si="3"/>
        <v>6300000</v>
      </c>
      <c r="O20" s="18">
        <f t="shared" si="4"/>
        <v>3150000</v>
      </c>
      <c r="P20" s="18">
        <v>3150000</v>
      </c>
      <c r="Q20" s="32">
        <f>P20</f>
        <v>3150000</v>
      </c>
      <c r="R20" s="16" t="s">
        <v>25</v>
      </c>
    </row>
    <row r="21" s="1" customFormat="1" ht="18.5" spans="1:18">
      <c r="A21" s="8">
        <v>20</v>
      </c>
      <c r="B21" s="9" t="s">
        <v>102</v>
      </c>
      <c r="C21" s="9" t="s">
        <v>103</v>
      </c>
      <c r="D21" s="8" t="s">
        <v>64</v>
      </c>
      <c r="E21" s="9" t="s">
        <v>104</v>
      </c>
      <c r="F21" s="9" t="s">
        <v>105</v>
      </c>
      <c r="G21" s="10"/>
      <c r="H21" s="8" t="s">
        <v>23</v>
      </c>
      <c r="I21" s="27">
        <v>9700000</v>
      </c>
      <c r="J21" s="24">
        <v>9665693</v>
      </c>
      <c r="K21" s="8" t="s">
        <v>24</v>
      </c>
      <c r="L21" s="8" t="s">
        <v>25</v>
      </c>
      <c r="M21" s="10"/>
      <c r="N21" s="10"/>
      <c r="O21" s="10"/>
      <c r="P21" s="10"/>
      <c r="Q21" s="24">
        <v>9665693</v>
      </c>
      <c r="R21" s="16" t="s">
        <v>25</v>
      </c>
    </row>
    <row r="22" s="1" customFormat="1" ht="18.5" spans="1:18">
      <c r="A22" s="8">
        <v>21</v>
      </c>
      <c r="B22" s="9" t="s">
        <v>106</v>
      </c>
      <c r="C22" s="9" t="s">
        <v>107</v>
      </c>
      <c r="D22" s="8" t="s">
        <v>64</v>
      </c>
      <c r="E22" s="9" t="s">
        <v>43</v>
      </c>
      <c r="F22" s="9" t="s">
        <v>108</v>
      </c>
      <c r="G22" s="10"/>
      <c r="H22" s="8" t="s">
        <v>30</v>
      </c>
      <c r="I22" s="27">
        <v>9500000</v>
      </c>
      <c r="J22" s="24">
        <f>4750000*2</f>
        <v>9500000</v>
      </c>
      <c r="K22" s="8" t="s">
        <v>24</v>
      </c>
      <c r="L22" s="8" t="s">
        <v>25</v>
      </c>
      <c r="M22" s="10"/>
      <c r="N22" s="10"/>
      <c r="O22" s="10"/>
      <c r="P22" s="10"/>
      <c r="Q22" s="24">
        <f>4750000*2</f>
        <v>9500000</v>
      </c>
      <c r="R22" s="16" t="s">
        <v>25</v>
      </c>
    </row>
    <row r="23" s="1" customFormat="1" ht="18.5" spans="1:18">
      <c r="A23" s="8">
        <v>22</v>
      </c>
      <c r="B23" s="8" t="s">
        <v>109</v>
      </c>
      <c r="C23" s="8" t="s">
        <v>110</v>
      </c>
      <c r="D23" s="8" t="s">
        <v>64</v>
      </c>
      <c r="E23" s="8" t="s">
        <v>111</v>
      </c>
      <c r="F23" s="8" t="s">
        <v>112</v>
      </c>
      <c r="G23" s="10"/>
      <c r="H23" s="12" t="s">
        <v>30</v>
      </c>
      <c r="I23" s="25">
        <v>9500000</v>
      </c>
      <c r="J23" s="25">
        <f>I23-16311</f>
        <v>9483689</v>
      </c>
      <c r="K23" s="26" t="s">
        <v>24</v>
      </c>
      <c r="L23" s="8" t="s">
        <v>25</v>
      </c>
      <c r="M23" s="10"/>
      <c r="N23" s="10"/>
      <c r="O23" s="10"/>
      <c r="P23" s="10"/>
      <c r="Q23" s="25">
        <f>P23-16311</f>
        <v>-16311</v>
      </c>
      <c r="R23" s="16" t="s">
        <v>25</v>
      </c>
    </row>
    <row r="24" spans="1:18">
      <c r="A24" s="8">
        <v>23</v>
      </c>
      <c r="B24" s="9" t="s">
        <v>113</v>
      </c>
      <c r="C24" s="9" t="s">
        <v>114</v>
      </c>
      <c r="D24" s="8" t="s">
        <v>64</v>
      </c>
      <c r="E24" s="9" t="s">
        <v>115</v>
      </c>
      <c r="F24" s="9" t="s">
        <v>116</v>
      </c>
      <c r="G24" s="10"/>
      <c r="H24" s="9" t="s">
        <v>30</v>
      </c>
      <c r="I24" s="27">
        <v>9000000</v>
      </c>
      <c r="J24" s="24">
        <v>9000000</v>
      </c>
      <c r="K24" s="8" t="s">
        <v>24</v>
      </c>
      <c r="L24" s="8" t="s">
        <v>25</v>
      </c>
      <c r="M24" s="10"/>
      <c r="N24" s="10"/>
      <c r="O24" s="10"/>
      <c r="P24" s="10"/>
      <c r="Q24" s="24">
        <v>9000000</v>
      </c>
      <c r="R24" s="16" t="s">
        <v>25</v>
      </c>
    </row>
    <row r="25" spans="1:18">
      <c r="A25" s="8">
        <v>24</v>
      </c>
      <c r="B25" s="9" t="s">
        <v>117</v>
      </c>
      <c r="C25" s="9" t="s">
        <v>118</v>
      </c>
      <c r="D25" s="8" t="s">
        <v>64</v>
      </c>
      <c r="E25" s="9" t="s">
        <v>119</v>
      </c>
      <c r="F25" s="9" t="s">
        <v>120</v>
      </c>
      <c r="G25" s="10"/>
      <c r="H25" s="8" t="s">
        <v>30</v>
      </c>
      <c r="I25" s="23">
        <v>7600000</v>
      </c>
      <c r="J25" s="24">
        <f>3773600*2</f>
        <v>7547200</v>
      </c>
      <c r="K25" s="8" t="s">
        <v>24</v>
      </c>
      <c r="L25" s="8" t="s">
        <v>25</v>
      </c>
      <c r="M25" s="10"/>
      <c r="N25" s="10"/>
      <c r="O25" s="10"/>
      <c r="P25" s="10"/>
      <c r="Q25" s="24">
        <f>3773600*2</f>
        <v>7547200</v>
      </c>
      <c r="R25" s="16" t="s">
        <v>25</v>
      </c>
    </row>
    <row r="26" spans="1:18">
      <c r="A26" s="8">
        <v>25</v>
      </c>
      <c r="B26" s="9" t="s">
        <v>121</v>
      </c>
      <c r="C26" s="9" t="s">
        <v>122</v>
      </c>
      <c r="D26" s="8" t="s">
        <v>64</v>
      </c>
      <c r="E26" s="9" t="s">
        <v>123</v>
      </c>
      <c r="F26" s="9" t="s">
        <v>124</v>
      </c>
      <c r="G26" s="10"/>
      <c r="H26" s="8" t="s">
        <v>23</v>
      </c>
      <c r="I26" s="23">
        <v>6500000</v>
      </c>
      <c r="J26" s="24">
        <f>3247500*2</f>
        <v>6495000</v>
      </c>
      <c r="K26" s="8" t="s">
        <v>24</v>
      </c>
      <c r="L26" s="8" t="s">
        <v>25</v>
      </c>
      <c r="M26" s="10"/>
      <c r="N26" s="10"/>
      <c r="O26" s="10"/>
      <c r="P26" s="10"/>
      <c r="Q26" s="24">
        <f>3247500*2</f>
        <v>6495000</v>
      </c>
      <c r="R26" s="16" t="s">
        <v>25</v>
      </c>
    </row>
    <row r="27" spans="1:18">
      <c r="A27" s="8">
        <v>26</v>
      </c>
      <c r="B27" s="9" t="s">
        <v>125</v>
      </c>
      <c r="C27" s="9" t="s">
        <v>126</v>
      </c>
      <c r="D27" s="8" t="s">
        <v>64</v>
      </c>
      <c r="E27" s="9" t="s">
        <v>127</v>
      </c>
      <c r="F27" s="13" t="s">
        <v>128</v>
      </c>
      <c r="G27" s="10"/>
      <c r="H27" s="8" t="s">
        <v>23</v>
      </c>
      <c r="I27" s="23">
        <v>5500000</v>
      </c>
      <c r="J27" s="24">
        <f>I27</f>
        <v>5500000</v>
      </c>
      <c r="K27" s="8" t="s">
        <v>24</v>
      </c>
      <c r="L27" s="8" t="s">
        <v>25</v>
      </c>
      <c r="M27" s="10"/>
      <c r="N27" s="10"/>
      <c r="O27" s="10"/>
      <c r="P27" s="10"/>
      <c r="Q27" s="24">
        <f>P27</f>
        <v>0</v>
      </c>
      <c r="R27" s="16" t="s">
        <v>25</v>
      </c>
    </row>
    <row r="28" spans="1:18">
      <c r="A28" s="8">
        <v>27</v>
      </c>
      <c r="B28" s="9" t="s">
        <v>129</v>
      </c>
      <c r="C28" s="9" t="s">
        <v>130</v>
      </c>
      <c r="D28" s="8" t="s">
        <v>64</v>
      </c>
      <c r="E28" s="9" t="s">
        <v>33</v>
      </c>
      <c r="F28" s="9" t="s">
        <v>131</v>
      </c>
      <c r="G28" s="10"/>
      <c r="H28" s="9" t="s">
        <v>23</v>
      </c>
      <c r="I28" s="27">
        <v>5000000</v>
      </c>
      <c r="J28" s="24">
        <v>5000000</v>
      </c>
      <c r="K28" s="8" t="s">
        <v>24</v>
      </c>
      <c r="L28" s="8" t="s">
        <v>25</v>
      </c>
      <c r="M28" s="10"/>
      <c r="N28" s="10"/>
      <c r="O28" s="10"/>
      <c r="P28" s="10"/>
      <c r="Q28" s="24">
        <v>5000000</v>
      </c>
      <c r="R28" s="16" t="s">
        <v>25</v>
      </c>
    </row>
    <row r="29" spans="1:18">
      <c r="A29" s="8">
        <v>28</v>
      </c>
      <c r="B29" s="11" t="s">
        <v>132</v>
      </c>
      <c r="C29" s="11" t="s">
        <v>133</v>
      </c>
      <c r="D29" s="11" t="s">
        <v>64</v>
      </c>
      <c r="E29" s="11" t="s">
        <v>28</v>
      </c>
      <c r="F29" s="11" t="s">
        <v>134</v>
      </c>
      <c r="G29" s="10"/>
      <c r="H29" s="12" t="s">
        <v>30</v>
      </c>
      <c r="I29" s="25">
        <v>5000000</v>
      </c>
      <c r="J29" s="25">
        <v>4998500</v>
      </c>
      <c r="K29" s="26" t="s">
        <v>24</v>
      </c>
      <c r="L29" s="8" t="s">
        <v>25</v>
      </c>
      <c r="M29" s="10"/>
      <c r="N29" s="10"/>
      <c r="O29" s="10"/>
      <c r="P29" s="10"/>
      <c r="Q29" s="25">
        <v>4998500</v>
      </c>
      <c r="R29" s="16" t="s">
        <v>25</v>
      </c>
    </row>
    <row r="30" spans="1:18">
      <c r="A30" s="8">
        <v>29</v>
      </c>
      <c r="B30" s="8" t="s">
        <v>135</v>
      </c>
      <c r="C30" s="8" t="s">
        <v>136</v>
      </c>
      <c r="D30" s="8" t="s">
        <v>64</v>
      </c>
      <c r="E30" s="8" t="s">
        <v>137</v>
      </c>
      <c r="F30" s="8" t="s">
        <v>138</v>
      </c>
      <c r="G30" s="10"/>
      <c r="H30" s="8" t="s">
        <v>23</v>
      </c>
      <c r="I30" s="28">
        <v>5000000</v>
      </c>
      <c r="J30" s="24">
        <v>4991855.82</v>
      </c>
      <c r="K30" s="8" t="s">
        <v>24</v>
      </c>
      <c r="L30" s="8" t="s">
        <v>25</v>
      </c>
      <c r="M30" s="10"/>
      <c r="N30" s="10"/>
      <c r="O30" s="10"/>
      <c r="P30" s="10"/>
      <c r="Q30" s="24">
        <v>4991855.82</v>
      </c>
      <c r="R30" s="16" t="s">
        <v>25</v>
      </c>
    </row>
    <row r="31" spans="1:18">
      <c r="A31" s="8">
        <v>30</v>
      </c>
      <c r="B31" s="9" t="s">
        <v>139</v>
      </c>
      <c r="C31" s="9" t="s">
        <v>140</v>
      </c>
      <c r="D31" s="8" t="s">
        <v>64</v>
      </c>
      <c r="E31" s="9" t="s">
        <v>28</v>
      </c>
      <c r="F31" s="9" t="s">
        <v>141</v>
      </c>
      <c r="G31" s="10"/>
      <c r="H31" s="8" t="s">
        <v>23</v>
      </c>
      <c r="I31" s="27">
        <v>5000000</v>
      </c>
      <c r="J31" s="24">
        <f>2488550*2</f>
        <v>4977100</v>
      </c>
      <c r="K31" s="8" t="s">
        <v>24</v>
      </c>
      <c r="L31" s="8" t="s">
        <v>25</v>
      </c>
      <c r="M31" s="10"/>
      <c r="N31" s="10"/>
      <c r="O31" s="10"/>
      <c r="P31" s="10"/>
      <c r="Q31" s="24">
        <f>2488550*2</f>
        <v>4977100</v>
      </c>
      <c r="R31" s="16" t="s">
        <v>25</v>
      </c>
    </row>
    <row r="32" spans="1:18">
      <c r="A32" s="8">
        <v>31</v>
      </c>
      <c r="B32" s="9" t="s">
        <v>142</v>
      </c>
      <c r="C32" s="9" t="s">
        <v>143</v>
      </c>
      <c r="D32" s="8" t="s">
        <v>64</v>
      </c>
      <c r="E32" s="9" t="s">
        <v>144</v>
      </c>
      <c r="F32" s="9" t="s">
        <v>145</v>
      </c>
      <c r="G32" s="10"/>
      <c r="H32" s="9" t="s">
        <v>30</v>
      </c>
      <c r="I32" s="27">
        <v>5000000</v>
      </c>
      <c r="J32" s="24">
        <f>2476275*2</f>
        <v>4952550</v>
      </c>
      <c r="K32" s="8" t="s">
        <v>24</v>
      </c>
      <c r="L32" s="8" t="s">
        <v>25</v>
      </c>
      <c r="M32" s="10"/>
      <c r="N32" s="10"/>
      <c r="O32" s="10"/>
      <c r="P32" s="10"/>
      <c r="Q32" s="24">
        <f>2476275*2</f>
        <v>4952550</v>
      </c>
      <c r="R32" s="16" t="s">
        <v>25</v>
      </c>
    </row>
    <row r="33" spans="1:18">
      <c r="A33" s="8">
        <v>32</v>
      </c>
      <c r="B33" s="9" t="s">
        <v>146</v>
      </c>
      <c r="C33" s="9" t="s">
        <v>147</v>
      </c>
      <c r="D33" s="8" t="s">
        <v>64</v>
      </c>
      <c r="E33" s="9" t="s">
        <v>33</v>
      </c>
      <c r="F33" s="9" t="s">
        <v>148</v>
      </c>
      <c r="G33" s="10"/>
      <c r="H33" s="8" t="s">
        <v>23</v>
      </c>
      <c r="I33" s="27">
        <v>5000000</v>
      </c>
      <c r="J33" s="24">
        <f>2469897*2</f>
        <v>4939794</v>
      </c>
      <c r="K33" s="8" t="s">
        <v>24</v>
      </c>
      <c r="L33" s="8" t="s">
        <v>25</v>
      </c>
      <c r="M33" s="10"/>
      <c r="N33" s="10"/>
      <c r="O33" s="10"/>
      <c r="P33" s="10"/>
      <c r="Q33" s="24">
        <f>2469897*2</f>
        <v>4939794</v>
      </c>
      <c r="R33" s="16" t="s">
        <v>25</v>
      </c>
    </row>
    <row r="34" spans="1:18">
      <c r="A34" s="8">
        <v>33</v>
      </c>
      <c r="B34" s="9" t="s">
        <v>149</v>
      </c>
      <c r="C34" s="9" t="s">
        <v>150</v>
      </c>
      <c r="D34" s="8" t="s">
        <v>64</v>
      </c>
      <c r="E34" s="9" t="s">
        <v>137</v>
      </c>
      <c r="F34" s="9" t="s">
        <v>151</v>
      </c>
      <c r="G34" s="10"/>
      <c r="H34" s="8" t="s">
        <v>23</v>
      </c>
      <c r="I34" s="23">
        <v>4000000</v>
      </c>
      <c r="J34" s="24">
        <v>3992900</v>
      </c>
      <c r="K34" s="8" t="s">
        <v>24</v>
      </c>
      <c r="L34" s="8" t="s">
        <v>25</v>
      </c>
      <c r="M34" s="10"/>
      <c r="N34" s="10"/>
      <c r="O34" s="10"/>
      <c r="P34" s="10"/>
      <c r="Q34" s="24">
        <v>3992900</v>
      </c>
      <c r="R34" s="16" t="s">
        <v>25</v>
      </c>
    </row>
    <row r="35" spans="1:18">
      <c r="A35" s="8">
        <v>34</v>
      </c>
      <c r="B35" s="9" t="s">
        <v>152</v>
      </c>
      <c r="C35" s="9" t="s">
        <v>153</v>
      </c>
      <c r="D35" s="8" t="s">
        <v>64</v>
      </c>
      <c r="E35" s="9" t="s">
        <v>28</v>
      </c>
      <c r="F35" s="9" t="s">
        <v>154</v>
      </c>
      <c r="G35" s="10"/>
      <c r="H35" s="9" t="s">
        <v>23</v>
      </c>
      <c r="I35" s="27">
        <v>4000000</v>
      </c>
      <c r="J35" s="24">
        <f>1981700*2</f>
        <v>3963400</v>
      </c>
      <c r="K35" s="8" t="s">
        <v>24</v>
      </c>
      <c r="L35" s="8" t="s">
        <v>25</v>
      </c>
      <c r="M35" s="10"/>
      <c r="N35" s="10"/>
      <c r="O35" s="10"/>
      <c r="P35" s="10"/>
      <c r="Q35" s="24">
        <f>1981700*2</f>
        <v>3963400</v>
      </c>
      <c r="R35" s="16" t="s">
        <v>25</v>
      </c>
    </row>
    <row r="36" spans="1:18">
      <c r="A36" s="8">
        <v>35</v>
      </c>
      <c r="B36" s="11" t="s">
        <v>155</v>
      </c>
      <c r="C36" s="11" t="s">
        <v>156</v>
      </c>
      <c r="D36" s="11" t="s">
        <v>64</v>
      </c>
      <c r="E36" s="11" t="s">
        <v>28</v>
      </c>
      <c r="F36" s="11" t="s">
        <v>157</v>
      </c>
      <c r="G36" s="10"/>
      <c r="H36" s="12" t="s">
        <v>23</v>
      </c>
      <c r="I36" s="25">
        <v>3200000</v>
      </c>
      <c r="J36" s="25">
        <v>3143600</v>
      </c>
      <c r="K36" s="26" t="s">
        <v>24</v>
      </c>
      <c r="L36" s="8" t="s">
        <v>25</v>
      </c>
      <c r="M36" s="10"/>
      <c r="N36" s="10"/>
      <c r="O36" s="10"/>
      <c r="P36" s="10"/>
      <c r="Q36" s="25">
        <v>3143600</v>
      </c>
      <c r="R36" s="16" t="s">
        <v>25</v>
      </c>
    </row>
    <row r="37" spans="1:18">
      <c r="A37" s="8">
        <v>36</v>
      </c>
      <c r="B37" s="11" t="s">
        <v>158</v>
      </c>
      <c r="C37" s="11" t="s">
        <v>159</v>
      </c>
      <c r="D37" s="11" t="s">
        <v>64</v>
      </c>
      <c r="E37" s="11" t="s">
        <v>160</v>
      </c>
      <c r="F37" s="11" t="s">
        <v>161</v>
      </c>
      <c r="G37" s="10"/>
      <c r="H37" s="12" t="s">
        <v>23</v>
      </c>
      <c r="I37" s="25">
        <v>3240000</v>
      </c>
      <c r="J37" s="25">
        <v>3139496.48</v>
      </c>
      <c r="K37" s="26" t="s">
        <v>24</v>
      </c>
      <c r="L37" s="8" t="s">
        <v>25</v>
      </c>
      <c r="M37" s="10"/>
      <c r="N37" s="10"/>
      <c r="O37" s="10"/>
      <c r="P37" s="10"/>
      <c r="Q37" s="25">
        <v>3139496.48</v>
      </c>
      <c r="R37" s="16" t="s">
        <v>25</v>
      </c>
    </row>
    <row r="38" spans="1:18">
      <c r="A38" s="8">
        <v>37</v>
      </c>
      <c r="B38" s="9" t="s">
        <v>162</v>
      </c>
      <c r="C38" s="9" t="s">
        <v>163</v>
      </c>
      <c r="D38" s="8" t="s">
        <v>64</v>
      </c>
      <c r="E38" s="9" t="s">
        <v>164</v>
      </c>
      <c r="F38" s="9" t="s">
        <v>165</v>
      </c>
      <c r="G38" s="10"/>
      <c r="H38" s="9" t="s">
        <v>23</v>
      </c>
      <c r="I38" s="27">
        <v>3000000</v>
      </c>
      <c r="J38" s="24">
        <v>3000000</v>
      </c>
      <c r="K38" s="8" t="s">
        <v>24</v>
      </c>
      <c r="L38" s="8" t="s">
        <v>25</v>
      </c>
      <c r="M38" s="10"/>
      <c r="N38" s="10"/>
      <c r="O38" s="10"/>
      <c r="P38" s="10"/>
      <c r="Q38" s="24">
        <v>3000000</v>
      </c>
      <c r="R38" s="16" t="s">
        <v>25</v>
      </c>
    </row>
    <row r="39" spans="1:18">
      <c r="A39" s="8">
        <v>38</v>
      </c>
      <c r="B39" s="11" t="s">
        <v>166</v>
      </c>
      <c r="C39" s="11" t="s">
        <v>167</v>
      </c>
      <c r="D39" s="11" t="s">
        <v>64</v>
      </c>
      <c r="E39" s="11" t="s">
        <v>168</v>
      </c>
      <c r="F39" s="11" t="s">
        <v>169</v>
      </c>
      <c r="G39" s="10"/>
      <c r="H39" s="12" t="s">
        <v>23</v>
      </c>
      <c r="I39" s="25">
        <v>3000000</v>
      </c>
      <c r="J39" s="25">
        <v>2981500</v>
      </c>
      <c r="K39" s="26" t="s">
        <v>24</v>
      </c>
      <c r="L39" s="8" t="s">
        <v>25</v>
      </c>
      <c r="M39" s="10"/>
      <c r="N39" s="10"/>
      <c r="O39" s="10"/>
      <c r="P39" s="10"/>
      <c r="Q39" s="25">
        <v>2981500</v>
      </c>
      <c r="R39" s="16" t="s">
        <v>25</v>
      </c>
    </row>
    <row r="40" spans="1:18">
      <c r="A40" s="8">
        <v>39</v>
      </c>
      <c r="B40" s="9" t="s">
        <v>170</v>
      </c>
      <c r="C40" s="9" t="s">
        <v>171</v>
      </c>
      <c r="D40" s="8" t="s">
        <v>64</v>
      </c>
      <c r="E40" s="9" t="s">
        <v>28</v>
      </c>
      <c r="F40" s="9" t="s">
        <v>172</v>
      </c>
      <c r="G40" s="10"/>
      <c r="H40" s="8" t="s">
        <v>30</v>
      </c>
      <c r="I40" s="27">
        <v>3000000</v>
      </c>
      <c r="J40" s="24">
        <f>1475396.5*2</f>
        <v>2950793</v>
      </c>
      <c r="K40" s="8" t="s">
        <v>24</v>
      </c>
      <c r="L40" s="8" t="s">
        <v>25</v>
      </c>
      <c r="M40" s="10"/>
      <c r="N40" s="10"/>
      <c r="O40" s="10"/>
      <c r="P40" s="10"/>
      <c r="Q40" s="24">
        <f>1475396.5*2</f>
        <v>2950793</v>
      </c>
      <c r="R40" s="16" t="s">
        <v>25</v>
      </c>
    </row>
    <row r="41" spans="1:18">
      <c r="A41" s="8">
        <v>40</v>
      </c>
      <c r="B41" s="8" t="s">
        <v>173</v>
      </c>
      <c r="C41" s="8" t="s">
        <v>174</v>
      </c>
      <c r="D41" s="8" t="s">
        <v>64</v>
      </c>
      <c r="E41" s="8" t="s">
        <v>175</v>
      </c>
      <c r="F41" s="8" t="s">
        <v>176</v>
      </c>
      <c r="G41" s="10"/>
      <c r="H41" s="8" t="s">
        <v>30</v>
      </c>
      <c r="I41" s="23">
        <v>2000000</v>
      </c>
      <c r="J41" s="24">
        <v>1998000</v>
      </c>
      <c r="K41" s="8" t="s">
        <v>24</v>
      </c>
      <c r="L41" s="8" t="s">
        <v>25</v>
      </c>
      <c r="M41" s="10"/>
      <c r="N41" s="10"/>
      <c r="O41" s="10"/>
      <c r="P41" s="10"/>
      <c r="Q41" s="24">
        <v>1998000</v>
      </c>
      <c r="R41" s="16" t="s">
        <v>25</v>
      </c>
    </row>
    <row r="42" spans="1:18">
      <c r="A42" s="8">
        <v>41</v>
      </c>
      <c r="B42" s="9" t="s">
        <v>177</v>
      </c>
      <c r="C42" s="9" t="s">
        <v>178</v>
      </c>
      <c r="D42" s="8" t="s">
        <v>64</v>
      </c>
      <c r="E42" s="9" t="s">
        <v>33</v>
      </c>
      <c r="F42" s="9" t="s">
        <v>179</v>
      </c>
      <c r="G42" s="10"/>
      <c r="H42" s="9" t="s">
        <v>30</v>
      </c>
      <c r="I42" s="27">
        <v>1200000</v>
      </c>
      <c r="J42" s="24">
        <f>I42</f>
        <v>1200000</v>
      </c>
      <c r="K42" s="8" t="s">
        <v>24</v>
      </c>
      <c r="L42" s="8" t="s">
        <v>25</v>
      </c>
      <c r="M42" s="10"/>
      <c r="N42" s="10"/>
      <c r="O42" s="10"/>
      <c r="P42" s="10"/>
      <c r="Q42" s="24">
        <f>P42</f>
        <v>0</v>
      </c>
      <c r="R42" s="16" t="s">
        <v>25</v>
      </c>
    </row>
    <row r="43" spans="1:18">
      <c r="A43" s="8">
        <v>42</v>
      </c>
      <c r="B43" s="15" t="s">
        <v>180</v>
      </c>
      <c r="C43" s="15" t="s">
        <v>181</v>
      </c>
      <c r="D43" s="15" t="s">
        <v>182</v>
      </c>
      <c r="E43" s="16" t="s">
        <v>65</v>
      </c>
      <c r="F43" s="16" t="s">
        <v>183</v>
      </c>
      <c r="G43" s="17">
        <v>8053447111</v>
      </c>
      <c r="H43" s="18">
        <v>9524</v>
      </c>
      <c r="I43" s="18">
        <f t="shared" ref="I43:I49" si="5">H43*2</f>
        <v>19048</v>
      </c>
      <c r="J43" s="18">
        <v>8000000</v>
      </c>
      <c r="K43" s="18">
        <v>1500000</v>
      </c>
      <c r="L43" s="18">
        <f t="shared" ref="L43:L49" si="6">H43*420</f>
        <v>4000080</v>
      </c>
      <c r="M43" s="18">
        <f t="shared" ref="M43:M49" si="7">I43*420</f>
        <v>8000160</v>
      </c>
      <c r="N43" s="18">
        <f t="shared" ref="N43:N49" si="8">M43/2</f>
        <v>4000080</v>
      </c>
      <c r="O43" s="18">
        <f t="shared" ref="O43:O49" si="9">N43-P43</f>
        <v>2500080</v>
      </c>
      <c r="P43" s="18">
        <v>1500000</v>
      </c>
      <c r="Q43" s="32">
        <v>1424046.2</v>
      </c>
      <c r="R43" s="16" t="s">
        <v>25</v>
      </c>
    </row>
    <row r="44" spans="1:18">
      <c r="A44" s="8">
        <v>43</v>
      </c>
      <c r="B44" s="15" t="s">
        <v>184</v>
      </c>
      <c r="C44" s="15" t="s">
        <v>185</v>
      </c>
      <c r="D44" s="15" t="s">
        <v>182</v>
      </c>
      <c r="E44" s="16" t="s">
        <v>82</v>
      </c>
      <c r="F44" s="16" t="s">
        <v>186</v>
      </c>
      <c r="G44" s="17" t="s">
        <v>187</v>
      </c>
      <c r="H44" s="18">
        <v>7500</v>
      </c>
      <c r="I44" s="18">
        <f t="shared" si="5"/>
        <v>15000</v>
      </c>
      <c r="J44" s="18">
        <v>6000000</v>
      </c>
      <c r="K44" s="18">
        <v>1500000</v>
      </c>
      <c r="L44" s="18">
        <f t="shared" si="6"/>
        <v>3150000</v>
      </c>
      <c r="M44" s="18">
        <f t="shared" si="7"/>
        <v>6300000</v>
      </c>
      <c r="N44" s="18">
        <f t="shared" si="8"/>
        <v>3150000</v>
      </c>
      <c r="O44" s="18">
        <f t="shared" si="9"/>
        <v>1650000</v>
      </c>
      <c r="P44" s="18">
        <v>1500000</v>
      </c>
      <c r="Q44" s="32">
        <v>1500000</v>
      </c>
      <c r="R44" s="16" t="s">
        <v>25</v>
      </c>
    </row>
    <row r="45" spans="1:18">
      <c r="A45" s="8">
        <v>44</v>
      </c>
      <c r="B45" s="15" t="s">
        <v>188</v>
      </c>
      <c r="C45" s="15" t="s">
        <v>189</v>
      </c>
      <c r="D45" s="15" t="s">
        <v>182</v>
      </c>
      <c r="E45" s="16" t="s">
        <v>82</v>
      </c>
      <c r="F45" s="16" t="s">
        <v>190</v>
      </c>
      <c r="G45" s="17">
        <v>8146071101</v>
      </c>
      <c r="H45" s="18">
        <v>12136</v>
      </c>
      <c r="I45" s="18">
        <f t="shared" si="5"/>
        <v>24272</v>
      </c>
      <c r="J45" s="18">
        <v>10194240</v>
      </c>
      <c r="K45" s="18">
        <v>2100000</v>
      </c>
      <c r="L45" s="18">
        <f t="shared" si="6"/>
        <v>5097120</v>
      </c>
      <c r="M45" s="18">
        <f t="shared" si="7"/>
        <v>10194240</v>
      </c>
      <c r="N45" s="18">
        <f t="shared" si="8"/>
        <v>5097120</v>
      </c>
      <c r="O45" s="18">
        <f t="shared" si="9"/>
        <v>2997120</v>
      </c>
      <c r="P45" s="18">
        <v>2100000</v>
      </c>
      <c r="Q45" s="32">
        <f>P45</f>
        <v>2100000</v>
      </c>
      <c r="R45" s="16" t="s">
        <v>25</v>
      </c>
    </row>
    <row r="46" spans="1:18">
      <c r="A46" s="8">
        <v>45</v>
      </c>
      <c r="B46" s="15" t="s">
        <v>191</v>
      </c>
      <c r="C46" s="15" t="s">
        <v>192</v>
      </c>
      <c r="D46" s="15" t="s">
        <v>182</v>
      </c>
      <c r="E46" s="16" t="s">
        <v>74</v>
      </c>
      <c r="F46" s="16" t="s">
        <v>193</v>
      </c>
      <c r="G46" s="17">
        <v>7033570177</v>
      </c>
      <c r="H46" s="18">
        <v>6250</v>
      </c>
      <c r="I46" s="18">
        <f t="shared" si="5"/>
        <v>12500</v>
      </c>
      <c r="J46" s="18">
        <v>5200000</v>
      </c>
      <c r="K46" s="18">
        <v>2600000</v>
      </c>
      <c r="L46" s="18">
        <f t="shared" si="6"/>
        <v>2625000</v>
      </c>
      <c r="M46" s="18">
        <f t="shared" si="7"/>
        <v>5250000</v>
      </c>
      <c r="N46" s="18">
        <f t="shared" si="8"/>
        <v>2625000</v>
      </c>
      <c r="O46" s="18">
        <f t="shared" si="9"/>
        <v>1325000</v>
      </c>
      <c r="P46" s="18">
        <v>1300000</v>
      </c>
      <c r="Q46" s="32">
        <v>1300000</v>
      </c>
      <c r="R46" s="16" t="s">
        <v>25</v>
      </c>
    </row>
    <row r="47" spans="1:18">
      <c r="A47" s="8">
        <v>46</v>
      </c>
      <c r="B47" s="15" t="s">
        <v>194</v>
      </c>
      <c r="C47" s="15" t="s">
        <v>195</v>
      </c>
      <c r="D47" s="15" t="s">
        <v>182</v>
      </c>
      <c r="E47" s="16" t="s">
        <v>196</v>
      </c>
      <c r="F47" s="16" t="s">
        <v>197</v>
      </c>
      <c r="G47" s="17">
        <v>9059950680</v>
      </c>
      <c r="H47" s="18">
        <v>15000</v>
      </c>
      <c r="I47" s="18">
        <f t="shared" si="5"/>
        <v>30000</v>
      </c>
      <c r="J47" s="18">
        <v>12600000</v>
      </c>
      <c r="K47" s="18">
        <v>6000000</v>
      </c>
      <c r="L47" s="18">
        <f t="shared" si="6"/>
        <v>6300000</v>
      </c>
      <c r="M47" s="18">
        <f t="shared" si="7"/>
        <v>12600000</v>
      </c>
      <c r="N47" s="18">
        <f t="shared" si="8"/>
        <v>6300000</v>
      </c>
      <c r="O47" s="18">
        <f t="shared" si="9"/>
        <v>3150000</v>
      </c>
      <c r="P47" s="18">
        <v>3150000</v>
      </c>
      <c r="Q47" s="32">
        <f>P47</f>
        <v>3150000</v>
      </c>
      <c r="R47" s="16" t="s">
        <v>25</v>
      </c>
    </row>
    <row r="48" spans="1:18">
      <c r="A48" s="8">
        <v>47</v>
      </c>
      <c r="B48" s="15" t="s">
        <v>198</v>
      </c>
      <c r="C48" s="15" t="s">
        <v>199</v>
      </c>
      <c r="D48" s="15" t="s">
        <v>182</v>
      </c>
      <c r="E48" s="16" t="s">
        <v>74</v>
      </c>
      <c r="F48" s="16" t="s">
        <v>200</v>
      </c>
      <c r="G48" s="17">
        <v>8099332337</v>
      </c>
      <c r="H48" s="18">
        <v>5000</v>
      </c>
      <c r="I48" s="18">
        <f t="shared" si="5"/>
        <v>10000</v>
      </c>
      <c r="J48" s="18">
        <v>4200000</v>
      </c>
      <c r="K48" s="18">
        <v>2100000</v>
      </c>
      <c r="L48" s="18">
        <f t="shared" si="6"/>
        <v>2100000</v>
      </c>
      <c r="M48" s="18">
        <f t="shared" si="7"/>
        <v>4200000</v>
      </c>
      <c r="N48" s="18">
        <f t="shared" si="8"/>
        <v>2100000</v>
      </c>
      <c r="O48" s="18">
        <f t="shared" si="9"/>
        <v>1050000</v>
      </c>
      <c r="P48" s="18">
        <v>1050000</v>
      </c>
      <c r="Q48" s="32">
        <f>P48</f>
        <v>1050000</v>
      </c>
      <c r="R48" s="16" t="s">
        <v>25</v>
      </c>
    </row>
    <row r="49" spans="1:18">
      <c r="A49" s="8">
        <v>48</v>
      </c>
      <c r="B49" s="15" t="s">
        <v>201</v>
      </c>
      <c r="C49" s="15" t="s">
        <v>202</v>
      </c>
      <c r="D49" s="15" t="s">
        <v>182</v>
      </c>
      <c r="E49" s="16" t="s">
        <v>203</v>
      </c>
      <c r="F49" s="16" t="s">
        <v>204</v>
      </c>
      <c r="G49" s="17">
        <v>8066050248</v>
      </c>
      <c r="H49" s="18">
        <v>8200</v>
      </c>
      <c r="I49" s="18">
        <f t="shared" si="5"/>
        <v>16400</v>
      </c>
      <c r="J49" s="18">
        <v>6820000</v>
      </c>
      <c r="K49" s="18">
        <v>2244000</v>
      </c>
      <c r="L49" s="18">
        <f t="shared" si="6"/>
        <v>3444000</v>
      </c>
      <c r="M49" s="18">
        <f t="shared" si="7"/>
        <v>6888000</v>
      </c>
      <c r="N49" s="18">
        <f t="shared" si="8"/>
        <v>3444000</v>
      </c>
      <c r="O49" s="18">
        <f t="shared" si="9"/>
        <v>1739000</v>
      </c>
      <c r="P49" s="18">
        <v>1705000</v>
      </c>
      <c r="Q49" s="32">
        <f>P49</f>
        <v>1705000</v>
      </c>
      <c r="R49" s="16" t="s">
        <v>25</v>
      </c>
    </row>
    <row r="50" spans="1:18">
      <c r="A50" s="8">
        <v>49</v>
      </c>
      <c r="B50" s="9" t="s">
        <v>205</v>
      </c>
      <c r="C50" s="9" t="s">
        <v>206</v>
      </c>
      <c r="D50" s="8" t="s">
        <v>182</v>
      </c>
      <c r="E50" s="9" t="s">
        <v>207</v>
      </c>
      <c r="F50" s="9" t="s">
        <v>208</v>
      </c>
      <c r="G50" s="10"/>
      <c r="H50" s="9" t="s">
        <v>23</v>
      </c>
      <c r="I50" s="27">
        <v>9500000</v>
      </c>
      <c r="J50" s="24">
        <f>4748382.2*2</f>
        <v>9496764.4</v>
      </c>
      <c r="K50" s="8" t="s">
        <v>24</v>
      </c>
      <c r="L50" s="8" t="s">
        <v>25</v>
      </c>
      <c r="M50" s="10"/>
      <c r="N50" s="10"/>
      <c r="O50" s="10"/>
      <c r="P50" s="10"/>
      <c r="Q50" s="24">
        <f>4748382.2*2</f>
        <v>9496764.4</v>
      </c>
      <c r="R50" s="16" t="s">
        <v>25</v>
      </c>
    </row>
    <row r="51" spans="1:18">
      <c r="A51" s="8">
        <v>50</v>
      </c>
      <c r="B51" s="8" t="s">
        <v>209</v>
      </c>
      <c r="C51" s="8" t="s">
        <v>210</v>
      </c>
      <c r="D51" s="8" t="s">
        <v>182</v>
      </c>
      <c r="E51" s="8" t="s">
        <v>33</v>
      </c>
      <c r="F51" s="8" t="s">
        <v>211</v>
      </c>
      <c r="G51" s="10"/>
      <c r="H51" s="8" t="s">
        <v>23</v>
      </c>
      <c r="I51" s="28">
        <v>9500000</v>
      </c>
      <c r="J51" s="24">
        <f>9500000-24555</f>
        <v>9475445</v>
      </c>
      <c r="K51" s="8" t="s">
        <v>24</v>
      </c>
      <c r="L51" s="8" t="s">
        <v>25</v>
      </c>
      <c r="M51" s="10"/>
      <c r="N51" s="10"/>
      <c r="O51" s="10"/>
      <c r="P51" s="10"/>
      <c r="Q51" s="24">
        <f>9500000-24555</f>
        <v>9475445</v>
      </c>
      <c r="R51" s="16" t="s">
        <v>25</v>
      </c>
    </row>
    <row r="52" spans="1:18">
      <c r="A52" s="8">
        <v>51</v>
      </c>
      <c r="B52" s="9" t="s">
        <v>212</v>
      </c>
      <c r="C52" s="13" t="s">
        <v>213</v>
      </c>
      <c r="D52" s="8" t="s">
        <v>182</v>
      </c>
      <c r="E52" s="9" t="s">
        <v>123</v>
      </c>
      <c r="F52" s="9" t="s">
        <v>214</v>
      </c>
      <c r="G52" s="10"/>
      <c r="H52" s="9" t="s">
        <v>23</v>
      </c>
      <c r="I52" s="27">
        <v>9300000</v>
      </c>
      <c r="J52" s="24">
        <v>9190000</v>
      </c>
      <c r="K52" s="8" t="s">
        <v>215</v>
      </c>
      <c r="L52" s="8" t="s">
        <v>216</v>
      </c>
      <c r="M52" s="10"/>
      <c r="N52" s="10"/>
      <c r="O52" s="10"/>
      <c r="P52" s="10"/>
      <c r="Q52" s="24">
        <v>9190000</v>
      </c>
      <c r="R52" s="16" t="s">
        <v>25</v>
      </c>
    </row>
    <row r="53" spans="1:18">
      <c r="A53" s="8">
        <v>52</v>
      </c>
      <c r="B53" s="9" t="s">
        <v>217</v>
      </c>
      <c r="C53" s="9" t="s">
        <v>218</v>
      </c>
      <c r="D53" s="8" t="s">
        <v>182</v>
      </c>
      <c r="E53" s="9" t="s">
        <v>219</v>
      </c>
      <c r="F53" s="9" t="s">
        <v>220</v>
      </c>
      <c r="G53" s="10"/>
      <c r="H53" s="9" t="s">
        <v>23</v>
      </c>
      <c r="I53" s="27">
        <v>9000000</v>
      </c>
      <c r="J53" s="24">
        <f>4478179*2</f>
        <v>8956358</v>
      </c>
      <c r="K53" s="8" t="s">
        <v>24</v>
      </c>
      <c r="L53" s="8" t="s">
        <v>25</v>
      </c>
      <c r="M53" s="10"/>
      <c r="N53" s="10"/>
      <c r="O53" s="10"/>
      <c r="P53" s="10"/>
      <c r="Q53" s="24">
        <f>4478179*2</f>
        <v>8956358</v>
      </c>
      <c r="R53" s="16" t="s">
        <v>25</v>
      </c>
    </row>
    <row r="54" spans="1:18">
      <c r="A54" s="8">
        <v>53</v>
      </c>
      <c r="B54" s="11" t="s">
        <v>221</v>
      </c>
      <c r="C54" s="11" t="s">
        <v>222</v>
      </c>
      <c r="D54" s="11" t="s">
        <v>182</v>
      </c>
      <c r="E54" s="11" t="s">
        <v>223</v>
      </c>
      <c r="F54" s="11" t="s">
        <v>224</v>
      </c>
      <c r="G54" s="10"/>
      <c r="H54" s="12" t="s">
        <v>23</v>
      </c>
      <c r="I54" s="25">
        <v>7075000</v>
      </c>
      <c r="J54" s="25">
        <f>I54</f>
        <v>7075000</v>
      </c>
      <c r="K54" s="26" t="s">
        <v>24</v>
      </c>
      <c r="L54" s="8" t="s">
        <v>25</v>
      </c>
      <c r="M54" s="10"/>
      <c r="N54" s="10"/>
      <c r="O54" s="10"/>
      <c r="P54" s="10"/>
      <c r="Q54" s="25">
        <f>P54</f>
        <v>0</v>
      </c>
      <c r="R54" s="16" t="s">
        <v>25</v>
      </c>
    </row>
    <row r="55" spans="1:18">
      <c r="A55" s="8">
        <v>54</v>
      </c>
      <c r="B55" s="9" t="s">
        <v>225</v>
      </c>
      <c r="C55" s="9" t="s">
        <v>226</v>
      </c>
      <c r="D55" s="8" t="s">
        <v>182</v>
      </c>
      <c r="E55" s="9" t="s">
        <v>21</v>
      </c>
      <c r="F55" s="9" t="s">
        <v>227</v>
      </c>
      <c r="G55" s="10"/>
      <c r="H55" s="9" t="s">
        <v>30</v>
      </c>
      <c r="I55" s="27">
        <v>6400000</v>
      </c>
      <c r="J55" s="24">
        <f>3191052*2</f>
        <v>6382104</v>
      </c>
      <c r="K55" s="8" t="s">
        <v>24</v>
      </c>
      <c r="L55" s="8" t="s">
        <v>25</v>
      </c>
      <c r="M55" s="10"/>
      <c r="N55" s="10"/>
      <c r="O55" s="10"/>
      <c r="P55" s="10"/>
      <c r="Q55" s="24">
        <f>3191052*2</f>
        <v>6382104</v>
      </c>
      <c r="R55" s="16" t="s">
        <v>25</v>
      </c>
    </row>
    <row r="56" spans="1:18">
      <c r="A56" s="8">
        <v>55</v>
      </c>
      <c r="B56" s="11" t="s">
        <v>228</v>
      </c>
      <c r="C56" s="11" t="s">
        <v>213</v>
      </c>
      <c r="D56" s="11" t="s">
        <v>182</v>
      </c>
      <c r="E56" s="11" t="s">
        <v>229</v>
      </c>
      <c r="F56" s="11" t="s">
        <v>230</v>
      </c>
      <c r="G56" s="10"/>
      <c r="H56" s="12" t="s">
        <v>23</v>
      </c>
      <c r="I56" s="25">
        <v>5000000</v>
      </c>
      <c r="J56" s="29">
        <v>4996500</v>
      </c>
      <c r="K56" s="26" t="s">
        <v>215</v>
      </c>
      <c r="L56" s="8" t="s">
        <v>25</v>
      </c>
      <c r="M56" s="10"/>
      <c r="N56" s="10"/>
      <c r="O56" s="10"/>
      <c r="P56" s="10"/>
      <c r="Q56" s="29">
        <v>4996500</v>
      </c>
      <c r="R56" s="16" t="s">
        <v>25</v>
      </c>
    </row>
    <row r="57" spans="1:18">
      <c r="A57" s="8">
        <v>56</v>
      </c>
      <c r="B57" s="11" t="s">
        <v>231</v>
      </c>
      <c r="C57" s="11" t="s">
        <v>232</v>
      </c>
      <c r="D57" s="11" t="s">
        <v>182</v>
      </c>
      <c r="E57" s="11" t="s">
        <v>28</v>
      </c>
      <c r="F57" s="11" t="s">
        <v>233</v>
      </c>
      <c r="G57" s="10"/>
      <c r="H57" s="12" t="s">
        <v>23</v>
      </c>
      <c r="I57" s="25">
        <v>5000000</v>
      </c>
      <c r="J57" s="25">
        <v>4982500</v>
      </c>
      <c r="K57" s="26" t="s">
        <v>24</v>
      </c>
      <c r="L57" s="8" t="s">
        <v>25</v>
      </c>
      <c r="M57" s="10"/>
      <c r="N57" s="10"/>
      <c r="O57" s="10"/>
      <c r="P57" s="10"/>
      <c r="Q57" s="25">
        <v>4982500</v>
      </c>
      <c r="R57" s="16" t="s">
        <v>25</v>
      </c>
    </row>
    <row r="58" spans="1:18">
      <c r="A58" s="8">
        <v>57</v>
      </c>
      <c r="B58" s="11" t="s">
        <v>234</v>
      </c>
      <c r="C58" s="11" t="s">
        <v>235</v>
      </c>
      <c r="D58" s="11" t="s">
        <v>182</v>
      </c>
      <c r="E58" s="11" t="s">
        <v>137</v>
      </c>
      <c r="F58" s="11" t="s">
        <v>236</v>
      </c>
      <c r="G58" s="10"/>
      <c r="H58" s="12" t="s">
        <v>23</v>
      </c>
      <c r="I58" s="25">
        <v>5000000</v>
      </c>
      <c r="J58" s="25">
        <v>4602500</v>
      </c>
      <c r="K58" s="26" t="s">
        <v>24</v>
      </c>
      <c r="L58" s="8" t="s">
        <v>25</v>
      </c>
      <c r="M58" s="10"/>
      <c r="N58" s="10"/>
      <c r="O58" s="10"/>
      <c r="P58" s="10"/>
      <c r="Q58" s="25">
        <v>4602500</v>
      </c>
      <c r="R58" s="16" t="s">
        <v>25</v>
      </c>
    </row>
    <row r="59" spans="1:18">
      <c r="A59" s="8">
        <v>59</v>
      </c>
      <c r="B59" s="8" t="s">
        <v>237</v>
      </c>
      <c r="C59" s="8" t="s">
        <v>238</v>
      </c>
      <c r="D59" s="8" t="s">
        <v>182</v>
      </c>
      <c r="E59" s="8" t="s">
        <v>239</v>
      </c>
      <c r="F59" s="8" t="s">
        <v>240</v>
      </c>
      <c r="G59" s="10"/>
      <c r="H59" s="12" t="s">
        <v>23</v>
      </c>
      <c r="I59" s="25">
        <v>4500000</v>
      </c>
      <c r="J59" s="25">
        <v>4393419.58</v>
      </c>
      <c r="K59" s="26" t="s">
        <v>24</v>
      </c>
      <c r="L59" s="8" t="s">
        <v>25</v>
      </c>
      <c r="M59" s="10"/>
      <c r="N59" s="10"/>
      <c r="O59" s="10"/>
      <c r="P59" s="10"/>
      <c r="Q59" s="25">
        <v>4393419.58</v>
      </c>
      <c r="R59" s="16" t="s">
        <v>25</v>
      </c>
    </row>
    <row r="60" spans="1:18">
      <c r="A60" s="8">
        <v>60</v>
      </c>
      <c r="B60" s="8" t="s">
        <v>241</v>
      </c>
      <c r="C60" s="8" t="s">
        <v>242</v>
      </c>
      <c r="D60" s="8" t="s">
        <v>182</v>
      </c>
      <c r="E60" s="8" t="s">
        <v>243</v>
      </c>
      <c r="F60" s="9" t="s">
        <v>244</v>
      </c>
      <c r="G60" s="10"/>
      <c r="H60" s="8" t="s">
        <v>23</v>
      </c>
      <c r="I60" s="23">
        <v>5000000</v>
      </c>
      <c r="J60" s="24">
        <f>2133535*2</f>
        <v>4267070</v>
      </c>
      <c r="K60" s="8" t="s">
        <v>24</v>
      </c>
      <c r="L60" s="8" t="s">
        <v>245</v>
      </c>
      <c r="M60" s="10"/>
      <c r="N60" s="10"/>
      <c r="O60" s="10"/>
      <c r="P60" s="10"/>
      <c r="Q60" s="24">
        <f>2133535*2</f>
        <v>4267070</v>
      </c>
      <c r="R60" s="16" t="s">
        <v>25</v>
      </c>
    </row>
    <row r="61" spans="1:18">
      <c r="A61" s="8">
        <v>61</v>
      </c>
      <c r="B61" s="21" t="s">
        <v>246</v>
      </c>
      <c r="C61" s="21" t="s">
        <v>247</v>
      </c>
      <c r="D61" s="8" t="s">
        <v>182</v>
      </c>
      <c r="E61" s="9" t="s">
        <v>248</v>
      </c>
      <c r="F61" s="9" t="s">
        <v>249</v>
      </c>
      <c r="G61" s="10"/>
      <c r="H61" s="9" t="s">
        <v>30</v>
      </c>
      <c r="I61" s="27">
        <v>4000000</v>
      </c>
      <c r="J61" s="24">
        <v>4000000</v>
      </c>
      <c r="K61" s="8" t="s">
        <v>24</v>
      </c>
      <c r="L61" s="8" t="s">
        <v>25</v>
      </c>
      <c r="M61" s="10"/>
      <c r="N61" s="10"/>
      <c r="O61" s="10"/>
      <c r="P61" s="10"/>
      <c r="Q61" s="24">
        <v>4000000</v>
      </c>
      <c r="R61" s="16" t="s">
        <v>25</v>
      </c>
    </row>
    <row r="62" spans="1:18">
      <c r="A62" s="8">
        <v>62</v>
      </c>
      <c r="B62" s="21" t="s">
        <v>250</v>
      </c>
      <c r="C62" s="21" t="s">
        <v>251</v>
      </c>
      <c r="D62" s="8" t="s">
        <v>182</v>
      </c>
      <c r="E62" s="9" t="s">
        <v>28</v>
      </c>
      <c r="F62" s="9" t="s">
        <v>252</v>
      </c>
      <c r="G62" s="10"/>
      <c r="H62" s="9" t="s">
        <v>30</v>
      </c>
      <c r="I62" s="27">
        <v>4000000</v>
      </c>
      <c r="J62" s="24">
        <v>4000000</v>
      </c>
      <c r="K62" s="8" t="s">
        <v>24</v>
      </c>
      <c r="L62" s="8" t="s">
        <v>25</v>
      </c>
      <c r="M62" s="10"/>
      <c r="N62" s="10"/>
      <c r="O62" s="10"/>
      <c r="P62" s="10"/>
      <c r="Q62" s="24">
        <v>4000000</v>
      </c>
      <c r="R62" s="16" t="s">
        <v>25</v>
      </c>
    </row>
    <row r="63" spans="1:18">
      <c r="A63" s="8">
        <v>63</v>
      </c>
      <c r="B63" s="9" t="s">
        <v>253</v>
      </c>
      <c r="C63" s="9" t="s">
        <v>254</v>
      </c>
      <c r="D63" s="8" t="s">
        <v>182</v>
      </c>
      <c r="E63" s="9" t="s">
        <v>255</v>
      </c>
      <c r="F63" s="9" t="s">
        <v>256</v>
      </c>
      <c r="G63" s="10"/>
      <c r="H63" s="8" t="s">
        <v>23</v>
      </c>
      <c r="I63" s="27">
        <v>4000000</v>
      </c>
      <c r="J63" s="24">
        <f>(1889632.5+110000)*2</f>
        <v>3999265</v>
      </c>
      <c r="K63" s="8" t="s">
        <v>24</v>
      </c>
      <c r="L63" s="8" t="s">
        <v>25</v>
      </c>
      <c r="M63" s="10"/>
      <c r="N63" s="10"/>
      <c r="O63" s="10"/>
      <c r="P63" s="10"/>
      <c r="Q63" s="24">
        <f>(1889632.5+110000)*2</f>
        <v>3999265</v>
      </c>
      <c r="R63" s="16" t="s">
        <v>25</v>
      </c>
    </row>
    <row r="64" spans="1:18">
      <c r="A64" s="8">
        <v>65</v>
      </c>
      <c r="B64" s="21" t="s">
        <v>257</v>
      </c>
      <c r="C64" s="21" t="s">
        <v>258</v>
      </c>
      <c r="D64" s="8" t="s">
        <v>182</v>
      </c>
      <c r="E64" s="21" t="s">
        <v>28</v>
      </c>
      <c r="F64" s="9" t="s">
        <v>259</v>
      </c>
      <c r="G64" s="10"/>
      <c r="H64" s="8" t="s">
        <v>23</v>
      </c>
      <c r="I64" s="23">
        <v>4000000</v>
      </c>
      <c r="J64" s="24">
        <f>1972882.5*2</f>
        <v>3945765</v>
      </c>
      <c r="K64" s="8" t="s">
        <v>24</v>
      </c>
      <c r="L64" s="8" t="s">
        <v>25</v>
      </c>
      <c r="M64" s="10"/>
      <c r="N64" s="10"/>
      <c r="O64" s="10"/>
      <c r="P64" s="10"/>
      <c r="Q64" s="24">
        <f>1972882.5*2</f>
        <v>3945765</v>
      </c>
      <c r="R64" s="16" t="s">
        <v>25</v>
      </c>
    </row>
    <row r="65" spans="1:18">
      <c r="A65" s="8">
        <v>66</v>
      </c>
      <c r="B65" s="9" t="s">
        <v>260</v>
      </c>
      <c r="C65" s="9" t="s">
        <v>261</v>
      </c>
      <c r="D65" s="8" t="s">
        <v>182</v>
      </c>
      <c r="E65" s="9" t="s">
        <v>137</v>
      </c>
      <c r="F65" s="9" t="s">
        <v>262</v>
      </c>
      <c r="G65" s="10"/>
      <c r="H65" s="9" t="s">
        <v>30</v>
      </c>
      <c r="I65" s="27">
        <v>4000000</v>
      </c>
      <c r="J65" s="24">
        <f>1964205*2</f>
        <v>3928410</v>
      </c>
      <c r="K65" s="8" t="s">
        <v>24</v>
      </c>
      <c r="L65" s="8" t="s">
        <v>25</v>
      </c>
      <c r="M65" s="10"/>
      <c r="N65" s="10"/>
      <c r="O65" s="10"/>
      <c r="P65" s="10"/>
      <c r="Q65" s="24">
        <f>1964205*2</f>
        <v>3928410</v>
      </c>
      <c r="R65" s="16" t="s">
        <v>25</v>
      </c>
    </row>
    <row r="66" spans="1:18">
      <c r="A66" s="8">
        <v>67</v>
      </c>
      <c r="B66" s="13" t="s">
        <v>263</v>
      </c>
      <c r="C66" s="13" t="s">
        <v>213</v>
      </c>
      <c r="D66" s="8" t="s">
        <v>182</v>
      </c>
      <c r="E66" s="13" t="s">
        <v>264</v>
      </c>
      <c r="F66" s="13" t="s">
        <v>265</v>
      </c>
      <c r="G66" s="10"/>
      <c r="H66" s="13" t="s">
        <v>23</v>
      </c>
      <c r="I66" s="27">
        <v>4000000</v>
      </c>
      <c r="J66" s="24">
        <f>3808699</f>
        <v>3808699</v>
      </c>
      <c r="K66" s="8" t="s">
        <v>215</v>
      </c>
      <c r="L66" s="8" t="s">
        <v>25</v>
      </c>
      <c r="M66" s="10"/>
      <c r="N66" s="10"/>
      <c r="O66" s="10"/>
      <c r="P66" s="10"/>
      <c r="Q66" s="24">
        <f>3808699</f>
        <v>3808699</v>
      </c>
      <c r="R66" s="16" t="s">
        <v>25</v>
      </c>
    </row>
    <row r="67" spans="1:18">
      <c r="A67" s="8">
        <v>68</v>
      </c>
      <c r="B67" s="9" t="s">
        <v>266</v>
      </c>
      <c r="C67" s="9" t="s">
        <v>267</v>
      </c>
      <c r="D67" s="8" t="s">
        <v>182</v>
      </c>
      <c r="E67" s="9" t="s">
        <v>137</v>
      </c>
      <c r="F67" s="9" t="s">
        <v>268</v>
      </c>
      <c r="G67" s="10"/>
      <c r="H67" s="8" t="s">
        <v>23</v>
      </c>
      <c r="I67" s="27">
        <v>3400000</v>
      </c>
      <c r="J67" s="24">
        <f>1692272*2</f>
        <v>3384544</v>
      </c>
      <c r="K67" s="8" t="s">
        <v>24</v>
      </c>
      <c r="L67" s="8" t="s">
        <v>25</v>
      </c>
      <c r="M67" s="10"/>
      <c r="N67" s="10"/>
      <c r="O67" s="10"/>
      <c r="P67" s="10"/>
      <c r="Q67" s="24">
        <f>1692272*2</f>
        <v>3384544</v>
      </c>
      <c r="R67" s="16" t="s">
        <v>25</v>
      </c>
    </row>
    <row r="68" spans="1:18">
      <c r="A68" s="8">
        <v>69</v>
      </c>
      <c r="B68" s="9" t="s">
        <v>269</v>
      </c>
      <c r="C68" s="9" t="s">
        <v>270</v>
      </c>
      <c r="D68" s="8" t="s">
        <v>182</v>
      </c>
      <c r="E68" s="9" t="s">
        <v>33</v>
      </c>
      <c r="F68" s="9" t="s">
        <v>271</v>
      </c>
      <c r="G68" s="10"/>
      <c r="H68" s="8" t="s">
        <v>23</v>
      </c>
      <c r="I68" s="27">
        <v>3200000</v>
      </c>
      <c r="J68" s="24">
        <f>1598496*2</f>
        <v>3196992</v>
      </c>
      <c r="K68" s="8" t="s">
        <v>24</v>
      </c>
      <c r="L68" s="8" t="s">
        <v>25</v>
      </c>
      <c r="M68" s="10"/>
      <c r="N68" s="10"/>
      <c r="O68" s="10"/>
      <c r="P68" s="10"/>
      <c r="Q68" s="24">
        <f>1598496*2</f>
        <v>3196992</v>
      </c>
      <c r="R68" s="16" t="s">
        <v>25</v>
      </c>
    </row>
    <row r="69" spans="1:18">
      <c r="A69" s="8">
        <v>70</v>
      </c>
      <c r="B69" s="8" t="s">
        <v>272</v>
      </c>
      <c r="C69" s="8" t="s">
        <v>273</v>
      </c>
      <c r="D69" s="8" t="s">
        <v>182</v>
      </c>
      <c r="E69" s="8" t="s">
        <v>28</v>
      </c>
      <c r="F69" s="9" t="s">
        <v>274</v>
      </c>
      <c r="G69" s="10"/>
      <c r="H69" s="8" t="s">
        <v>23</v>
      </c>
      <c r="I69" s="27">
        <v>4000000</v>
      </c>
      <c r="J69" s="24">
        <v>2983050</v>
      </c>
      <c r="K69" s="8" t="s">
        <v>24</v>
      </c>
      <c r="L69" s="8" t="s">
        <v>25</v>
      </c>
      <c r="M69" s="10"/>
      <c r="N69" s="10"/>
      <c r="O69" s="10"/>
      <c r="P69" s="10"/>
      <c r="Q69" s="24">
        <v>2983050</v>
      </c>
      <c r="R69" s="16" t="s">
        <v>25</v>
      </c>
    </row>
    <row r="70" spans="1:18">
      <c r="A70" s="8">
        <v>71</v>
      </c>
      <c r="B70" s="8" t="s">
        <v>191</v>
      </c>
      <c r="C70" s="8" t="s">
        <v>275</v>
      </c>
      <c r="D70" s="8" t="s">
        <v>182</v>
      </c>
      <c r="E70" s="8" t="s">
        <v>276</v>
      </c>
      <c r="F70" s="8" t="s">
        <v>277</v>
      </c>
      <c r="G70" s="10"/>
      <c r="H70" s="12" t="s">
        <v>30</v>
      </c>
      <c r="I70" s="25">
        <v>2500000</v>
      </c>
      <c r="J70" s="25">
        <v>2482225.24</v>
      </c>
      <c r="K70" s="26" t="s">
        <v>24</v>
      </c>
      <c r="L70" s="8" t="s">
        <v>25</v>
      </c>
      <c r="M70" s="10"/>
      <c r="N70" s="10"/>
      <c r="O70" s="10"/>
      <c r="P70" s="10"/>
      <c r="Q70" s="25">
        <v>2482225.24</v>
      </c>
      <c r="R70" s="16" t="s">
        <v>25</v>
      </c>
    </row>
    <row r="71" spans="1:18">
      <c r="A71" s="8">
        <v>72</v>
      </c>
      <c r="B71" s="9" t="s">
        <v>278</v>
      </c>
      <c r="C71" s="9" t="s">
        <v>279</v>
      </c>
      <c r="D71" s="8" t="s">
        <v>182</v>
      </c>
      <c r="E71" s="9" t="s">
        <v>280</v>
      </c>
      <c r="F71" s="9" t="s">
        <v>281</v>
      </c>
      <c r="G71" s="10"/>
      <c r="H71" s="9" t="s">
        <v>23</v>
      </c>
      <c r="I71" s="27">
        <v>2500000</v>
      </c>
      <c r="J71" s="24">
        <v>2470486</v>
      </c>
      <c r="K71" s="8" t="s">
        <v>24</v>
      </c>
      <c r="L71" s="8" t="s">
        <v>25</v>
      </c>
      <c r="M71" s="10"/>
      <c r="N71" s="10"/>
      <c r="O71" s="10"/>
      <c r="P71" s="10"/>
      <c r="Q71" s="24">
        <v>2470486</v>
      </c>
      <c r="R71" s="16" t="s">
        <v>25</v>
      </c>
    </row>
    <row r="72" spans="1:18">
      <c r="A72" s="8">
        <v>73</v>
      </c>
      <c r="B72" s="8" t="s">
        <v>282</v>
      </c>
      <c r="C72" s="8" t="s">
        <v>283</v>
      </c>
      <c r="D72" s="8" t="s">
        <v>182</v>
      </c>
      <c r="E72" s="8" t="s">
        <v>284</v>
      </c>
      <c r="F72" s="8"/>
      <c r="G72" s="10"/>
      <c r="H72" s="8" t="s">
        <v>23</v>
      </c>
      <c r="I72" s="28">
        <v>2100000</v>
      </c>
      <c r="J72" s="24">
        <v>2100000</v>
      </c>
      <c r="K72" s="8" t="s">
        <v>215</v>
      </c>
      <c r="L72" s="8" t="s">
        <v>25</v>
      </c>
      <c r="M72" s="10"/>
      <c r="N72" s="10"/>
      <c r="O72" s="10"/>
      <c r="P72" s="10"/>
      <c r="Q72" s="24">
        <v>2100000</v>
      </c>
      <c r="R72" s="16" t="s">
        <v>25</v>
      </c>
    </row>
    <row r="73" spans="1:18">
      <c r="A73" s="8">
        <v>74</v>
      </c>
      <c r="B73" s="11" t="s">
        <v>285</v>
      </c>
      <c r="C73" s="11" t="s">
        <v>213</v>
      </c>
      <c r="D73" s="11" t="s">
        <v>182</v>
      </c>
      <c r="E73" s="11" t="s">
        <v>286</v>
      </c>
      <c r="F73" s="11" t="s">
        <v>287</v>
      </c>
      <c r="G73" s="10"/>
      <c r="H73" s="12" t="s">
        <v>23</v>
      </c>
      <c r="I73" s="25">
        <v>2000000</v>
      </c>
      <c r="J73" s="29">
        <v>2000000</v>
      </c>
      <c r="K73" s="26" t="s">
        <v>215</v>
      </c>
      <c r="L73" s="8" t="s">
        <v>25</v>
      </c>
      <c r="M73" s="10"/>
      <c r="N73" s="10"/>
      <c r="O73" s="10"/>
      <c r="P73" s="10"/>
      <c r="Q73" s="29">
        <v>2000000</v>
      </c>
      <c r="R73" s="16" t="s">
        <v>25</v>
      </c>
    </row>
    <row r="74" spans="1:18">
      <c r="A74" s="8">
        <v>75</v>
      </c>
      <c r="B74" s="9" t="s">
        <v>288</v>
      </c>
      <c r="C74" s="9" t="s">
        <v>289</v>
      </c>
      <c r="D74" s="8" t="s">
        <v>182</v>
      </c>
      <c r="E74" s="9" t="s">
        <v>33</v>
      </c>
      <c r="F74" s="9" t="s">
        <v>290</v>
      </c>
      <c r="G74" s="10"/>
      <c r="H74" s="8" t="s">
        <v>23</v>
      </c>
      <c r="I74" s="27">
        <v>2000000</v>
      </c>
      <c r="J74" s="24">
        <v>1997786</v>
      </c>
      <c r="K74" s="8" t="s">
        <v>24</v>
      </c>
      <c r="L74" s="8" t="s">
        <v>25</v>
      </c>
      <c r="M74" s="10"/>
      <c r="N74" s="10"/>
      <c r="O74" s="10"/>
      <c r="P74" s="10"/>
      <c r="Q74" s="24">
        <v>1997786</v>
      </c>
      <c r="R74" s="16" t="s">
        <v>25</v>
      </c>
    </row>
    <row r="75" spans="1:18">
      <c r="A75" s="8">
        <v>76</v>
      </c>
      <c r="B75" s="11" t="s">
        <v>291</v>
      </c>
      <c r="C75" s="11" t="s">
        <v>292</v>
      </c>
      <c r="D75" s="11" t="s">
        <v>182</v>
      </c>
      <c r="E75" s="11" t="s">
        <v>293</v>
      </c>
      <c r="F75" s="11" t="s">
        <v>294</v>
      </c>
      <c r="G75" s="10"/>
      <c r="H75" s="12" t="s">
        <v>23</v>
      </c>
      <c r="I75" s="25">
        <v>1550000</v>
      </c>
      <c r="J75" s="29">
        <v>1550000</v>
      </c>
      <c r="K75" s="26" t="s">
        <v>215</v>
      </c>
      <c r="L75" s="8" t="s">
        <v>25</v>
      </c>
      <c r="M75" s="10"/>
      <c r="N75" s="10"/>
      <c r="O75" s="10"/>
      <c r="P75" s="10"/>
      <c r="Q75" s="29">
        <v>1550000</v>
      </c>
      <c r="R75" s="16" t="s">
        <v>25</v>
      </c>
    </row>
    <row r="76" spans="1:18">
      <c r="A76" s="8">
        <v>77</v>
      </c>
      <c r="B76" s="11" t="s">
        <v>295</v>
      </c>
      <c r="C76" s="11" t="s">
        <v>296</v>
      </c>
      <c r="D76" s="11" t="s">
        <v>182</v>
      </c>
      <c r="E76" s="11" t="s">
        <v>297</v>
      </c>
      <c r="F76" s="33" t="s">
        <v>298</v>
      </c>
      <c r="G76" s="10"/>
      <c r="H76" s="12" t="s">
        <v>23</v>
      </c>
      <c r="I76" s="25">
        <v>6100000</v>
      </c>
      <c r="J76" s="25">
        <f>(72052.5*2)+(490000*2)</f>
        <v>1124105</v>
      </c>
      <c r="K76" s="26" t="s">
        <v>24</v>
      </c>
      <c r="L76" s="8" t="s">
        <v>299</v>
      </c>
      <c r="M76" s="10"/>
      <c r="N76" s="10"/>
      <c r="O76" s="10"/>
      <c r="P76" s="10"/>
      <c r="Q76" s="25">
        <f>(72052.5*2)+(490000*2)</f>
        <v>1124105</v>
      </c>
      <c r="R76" s="16" t="s">
        <v>25</v>
      </c>
    </row>
    <row r="77" spans="1:18">
      <c r="A77" s="8">
        <v>78</v>
      </c>
      <c r="B77" s="8" t="s">
        <v>300</v>
      </c>
      <c r="C77" s="8" t="s">
        <v>301</v>
      </c>
      <c r="D77" s="8" t="s">
        <v>302</v>
      </c>
      <c r="E77" s="8" t="s">
        <v>303</v>
      </c>
      <c r="F77" s="8" t="s">
        <v>304</v>
      </c>
      <c r="G77" s="10"/>
      <c r="H77" s="12" t="s">
        <v>23</v>
      </c>
      <c r="I77" s="25">
        <v>3840000</v>
      </c>
      <c r="J77" s="25">
        <v>3772000</v>
      </c>
      <c r="K77" s="26" t="s">
        <v>24</v>
      </c>
      <c r="L77" s="8" t="s">
        <v>25</v>
      </c>
      <c r="M77" s="10"/>
      <c r="N77" s="10"/>
      <c r="O77" s="10"/>
      <c r="P77" s="10"/>
      <c r="Q77" s="25">
        <v>3772000</v>
      </c>
      <c r="R77" s="16" t="s">
        <v>25</v>
      </c>
    </row>
    <row r="78" spans="1:18">
      <c r="A78" s="8">
        <v>79</v>
      </c>
      <c r="B78" s="15" t="s">
        <v>305</v>
      </c>
      <c r="C78" s="15" t="s">
        <v>306</v>
      </c>
      <c r="D78" s="15" t="s">
        <v>307</v>
      </c>
      <c r="E78" s="16" t="s">
        <v>65</v>
      </c>
      <c r="F78" s="16" t="s">
        <v>308</v>
      </c>
      <c r="G78" s="17">
        <v>8082609711</v>
      </c>
      <c r="H78" s="18">
        <v>15000</v>
      </c>
      <c r="I78" s="18">
        <f>H78*2</f>
        <v>30000</v>
      </c>
      <c r="J78" s="18">
        <v>12000000</v>
      </c>
      <c r="K78" s="18">
        <v>6000000</v>
      </c>
      <c r="L78" s="18">
        <f>H78*420</f>
        <v>6300000</v>
      </c>
      <c r="M78" s="18">
        <f>I78*420</f>
        <v>12600000</v>
      </c>
      <c r="N78" s="18">
        <f>M78/2</f>
        <v>6300000</v>
      </c>
      <c r="O78" s="18">
        <f>N78-P78</f>
        <v>3300000</v>
      </c>
      <c r="P78" s="18">
        <v>3000000</v>
      </c>
      <c r="Q78" s="32">
        <f>P78</f>
        <v>3000000</v>
      </c>
      <c r="R78" s="16" t="s">
        <v>25</v>
      </c>
    </row>
    <row r="79" spans="1:18">
      <c r="A79" s="8">
        <v>80</v>
      </c>
      <c r="B79" s="15" t="s">
        <v>309</v>
      </c>
      <c r="C79" s="15" t="s">
        <v>310</v>
      </c>
      <c r="D79" s="15" t="s">
        <v>307</v>
      </c>
      <c r="E79" s="16" t="s">
        <v>74</v>
      </c>
      <c r="F79" s="16" t="s">
        <v>311</v>
      </c>
      <c r="G79" s="17" t="s">
        <v>312</v>
      </c>
      <c r="H79" s="18">
        <v>14286</v>
      </c>
      <c r="I79" s="18">
        <f>H79*2</f>
        <v>28572</v>
      </c>
      <c r="J79" s="18">
        <v>12000000</v>
      </c>
      <c r="K79" s="18">
        <v>2500000</v>
      </c>
      <c r="L79" s="18">
        <f>H79*420</f>
        <v>6000120</v>
      </c>
      <c r="M79" s="18">
        <f>I79*420</f>
        <v>12000240</v>
      </c>
      <c r="N79" s="18">
        <f>M79/2</f>
        <v>6000120</v>
      </c>
      <c r="O79" s="18">
        <f>N79-P79</f>
        <v>3500120</v>
      </c>
      <c r="P79" s="18">
        <v>2500000</v>
      </c>
      <c r="Q79" s="32">
        <v>2500000</v>
      </c>
      <c r="R79" s="16" t="s">
        <v>25</v>
      </c>
    </row>
    <row r="80" spans="1:18">
      <c r="A80" s="8">
        <v>81</v>
      </c>
      <c r="B80" s="11" t="s">
        <v>313</v>
      </c>
      <c r="C80" s="11" t="s">
        <v>314</v>
      </c>
      <c r="D80" s="11" t="s">
        <v>315</v>
      </c>
      <c r="E80" s="11" t="s">
        <v>316</v>
      </c>
      <c r="F80" s="11" t="s">
        <v>317</v>
      </c>
      <c r="G80" s="10"/>
      <c r="H80" s="12" t="s">
        <v>23</v>
      </c>
      <c r="I80" s="25">
        <v>3000000</v>
      </c>
      <c r="J80" s="25">
        <v>2938000</v>
      </c>
      <c r="K80" s="26" t="s">
        <v>24</v>
      </c>
      <c r="L80" s="8" t="s">
        <v>25</v>
      </c>
      <c r="M80" s="10"/>
      <c r="N80" s="10"/>
      <c r="O80" s="10"/>
      <c r="P80" s="10"/>
      <c r="Q80" s="25">
        <v>2938000</v>
      </c>
      <c r="R80" s="16" t="s">
        <v>25</v>
      </c>
    </row>
    <row r="81" spans="1:18">
      <c r="A81" s="8">
        <v>82</v>
      </c>
      <c r="B81" s="8" t="s">
        <v>318</v>
      </c>
      <c r="C81" s="8" t="s">
        <v>319</v>
      </c>
      <c r="D81" s="8" t="s">
        <v>320</v>
      </c>
      <c r="E81" s="8" t="s">
        <v>321</v>
      </c>
      <c r="F81" s="8" t="s">
        <v>322</v>
      </c>
      <c r="G81" s="10"/>
      <c r="H81" s="8" t="s">
        <v>23</v>
      </c>
      <c r="I81" s="28">
        <v>5000000</v>
      </c>
      <c r="J81" s="24">
        <f>2475889*2</f>
        <v>4951778</v>
      </c>
      <c r="K81" s="8" t="s">
        <v>24</v>
      </c>
      <c r="L81" s="8" t="s">
        <v>25</v>
      </c>
      <c r="M81" s="10"/>
      <c r="N81" s="10"/>
      <c r="O81" s="10"/>
      <c r="P81" s="10"/>
      <c r="Q81" s="24">
        <f>2475889*2</f>
        <v>4951778</v>
      </c>
      <c r="R81" s="16" t="s">
        <v>25</v>
      </c>
    </row>
    <row r="82" spans="1:18">
      <c r="A82" s="8">
        <v>83</v>
      </c>
      <c r="B82" s="15" t="s">
        <v>323</v>
      </c>
      <c r="C82" s="15" t="s">
        <v>324</v>
      </c>
      <c r="D82" s="15" t="s">
        <v>325</v>
      </c>
      <c r="E82" s="16" t="s">
        <v>65</v>
      </c>
      <c r="F82" s="16" t="s">
        <v>326</v>
      </c>
      <c r="G82" s="17">
        <v>8035647918</v>
      </c>
      <c r="H82" s="18">
        <v>14458</v>
      </c>
      <c r="I82" s="18">
        <f>H82*2</f>
        <v>28916</v>
      </c>
      <c r="J82" s="18">
        <v>12000000</v>
      </c>
      <c r="K82" s="18">
        <v>5000000</v>
      </c>
      <c r="L82" s="18">
        <f>H82*420</f>
        <v>6072360</v>
      </c>
      <c r="M82" s="18">
        <f>I82*420</f>
        <v>12144720</v>
      </c>
      <c r="N82" s="18">
        <f>M82/2</f>
        <v>6072360</v>
      </c>
      <c r="O82" s="18">
        <f>N82-P82</f>
        <v>3072360</v>
      </c>
      <c r="P82" s="18">
        <v>3000000</v>
      </c>
      <c r="Q82" s="32">
        <f>P82</f>
        <v>3000000</v>
      </c>
      <c r="R82" s="16" t="s">
        <v>25</v>
      </c>
    </row>
    <row r="83" spans="1:18">
      <c r="A83" s="8">
        <v>84</v>
      </c>
      <c r="B83" s="15" t="s">
        <v>327</v>
      </c>
      <c r="C83" s="15" t="s">
        <v>328</v>
      </c>
      <c r="D83" s="15" t="s">
        <v>325</v>
      </c>
      <c r="E83" s="16" t="s">
        <v>82</v>
      </c>
      <c r="F83" s="16" t="s">
        <v>329</v>
      </c>
      <c r="G83" s="17">
        <v>8130303259</v>
      </c>
      <c r="H83" s="18">
        <v>15000</v>
      </c>
      <c r="I83" s="18">
        <f>H83*2</f>
        <v>30000</v>
      </c>
      <c r="J83" s="18">
        <v>12045000</v>
      </c>
      <c r="K83" s="18">
        <v>6300000</v>
      </c>
      <c r="L83" s="18">
        <f>H83*420</f>
        <v>6300000</v>
      </c>
      <c r="M83" s="18">
        <f>I83*420</f>
        <v>12600000</v>
      </c>
      <c r="N83" s="18">
        <f>M83/2</f>
        <v>6300000</v>
      </c>
      <c r="O83" s="18">
        <f>N83-P83</f>
        <v>3288750</v>
      </c>
      <c r="P83" s="18">
        <v>3011250</v>
      </c>
      <c r="Q83" s="32">
        <v>3011250</v>
      </c>
      <c r="R83" s="16" t="s">
        <v>25</v>
      </c>
    </row>
    <row r="84" spans="1:18">
      <c r="A84" s="8">
        <v>85</v>
      </c>
      <c r="B84" s="15" t="s">
        <v>330</v>
      </c>
      <c r="C84" s="15" t="s">
        <v>331</v>
      </c>
      <c r="D84" s="15" t="s">
        <v>325</v>
      </c>
      <c r="E84" s="16" t="s">
        <v>332</v>
      </c>
      <c r="F84" s="16" t="s">
        <v>333</v>
      </c>
      <c r="G84" s="17">
        <v>8025754428</v>
      </c>
      <c r="H84" s="18">
        <v>5000</v>
      </c>
      <c r="I84" s="18">
        <f>H84*2</f>
        <v>10000</v>
      </c>
      <c r="J84" s="18">
        <v>4200000</v>
      </c>
      <c r="K84" s="18">
        <v>2100000</v>
      </c>
      <c r="L84" s="18">
        <f>H84*420</f>
        <v>2100000</v>
      </c>
      <c r="M84" s="18">
        <f>I84*420</f>
        <v>4200000</v>
      </c>
      <c r="N84" s="18">
        <f>M84/2</f>
        <v>2100000</v>
      </c>
      <c r="O84" s="18">
        <f>N84-P84</f>
        <v>1050000</v>
      </c>
      <c r="P84" s="18">
        <v>1050000</v>
      </c>
      <c r="Q84" s="32">
        <f>P84</f>
        <v>1050000</v>
      </c>
      <c r="R84" s="16" t="s">
        <v>25</v>
      </c>
    </row>
    <row r="85" spans="1:18">
      <c r="A85" s="8">
        <v>86</v>
      </c>
      <c r="B85" s="9" t="s">
        <v>334</v>
      </c>
      <c r="C85" s="9" t="s">
        <v>335</v>
      </c>
      <c r="D85" s="8" t="s">
        <v>325</v>
      </c>
      <c r="E85" s="9" t="s">
        <v>336</v>
      </c>
      <c r="F85" s="9" t="s">
        <v>337</v>
      </c>
      <c r="G85" s="10"/>
      <c r="H85" s="9" t="s">
        <v>30</v>
      </c>
      <c r="I85" s="27">
        <v>7500000</v>
      </c>
      <c r="J85" s="24">
        <f>I85</f>
        <v>7500000</v>
      </c>
      <c r="K85" s="8" t="s">
        <v>24</v>
      </c>
      <c r="L85" s="8" t="s">
        <v>25</v>
      </c>
      <c r="M85" s="10"/>
      <c r="N85" s="10"/>
      <c r="O85" s="10"/>
      <c r="P85" s="10"/>
      <c r="Q85" s="24">
        <f>P85</f>
        <v>0</v>
      </c>
      <c r="R85" s="16" t="s">
        <v>25</v>
      </c>
    </row>
    <row r="86" spans="1:18">
      <c r="A86" s="8">
        <v>87</v>
      </c>
      <c r="B86" s="8" t="s">
        <v>338</v>
      </c>
      <c r="C86" s="8" t="s">
        <v>339</v>
      </c>
      <c r="D86" s="8" t="s">
        <v>325</v>
      </c>
      <c r="E86" s="8" t="s">
        <v>340</v>
      </c>
      <c r="F86" s="8" t="s">
        <v>341</v>
      </c>
      <c r="G86" s="10"/>
      <c r="H86" s="12" t="s">
        <v>30</v>
      </c>
      <c r="I86" s="25">
        <v>6300000</v>
      </c>
      <c r="J86" s="25">
        <f>3147662*2</f>
        <v>6295324</v>
      </c>
      <c r="K86" s="26" t="s">
        <v>24</v>
      </c>
      <c r="L86" s="8" t="s">
        <v>25</v>
      </c>
      <c r="M86" s="10"/>
      <c r="N86" s="10"/>
      <c r="O86" s="10"/>
      <c r="P86" s="10"/>
      <c r="Q86" s="25">
        <f>3147662*2</f>
        <v>6295324</v>
      </c>
      <c r="R86" s="16" t="s">
        <v>25</v>
      </c>
    </row>
    <row r="87" spans="1:18">
      <c r="A87" s="8">
        <v>88</v>
      </c>
      <c r="B87" s="8" t="s">
        <v>342</v>
      </c>
      <c r="C87" s="8" t="s">
        <v>343</v>
      </c>
      <c r="D87" s="8" t="s">
        <v>325</v>
      </c>
      <c r="E87" s="8" t="s">
        <v>28</v>
      </c>
      <c r="F87" s="8" t="s">
        <v>344</v>
      </c>
      <c r="G87" s="10"/>
      <c r="H87" s="8" t="s">
        <v>23</v>
      </c>
      <c r="I87" s="23">
        <v>5000000</v>
      </c>
      <c r="J87" s="24">
        <f>2499382.5*2</f>
        <v>4998765</v>
      </c>
      <c r="K87" s="8" t="s">
        <v>24</v>
      </c>
      <c r="L87" s="8" t="s">
        <v>25</v>
      </c>
      <c r="M87" s="10"/>
      <c r="N87" s="10"/>
      <c r="O87" s="10"/>
      <c r="P87" s="10"/>
      <c r="Q87" s="24">
        <f>2499382.5*2</f>
        <v>4998765</v>
      </c>
      <c r="R87" s="16" t="s">
        <v>25</v>
      </c>
    </row>
    <row r="88" spans="1:18">
      <c r="A88" s="8">
        <v>89</v>
      </c>
      <c r="B88" s="9" t="s">
        <v>345</v>
      </c>
      <c r="C88" s="9" t="s">
        <v>346</v>
      </c>
      <c r="D88" s="8" t="s">
        <v>325</v>
      </c>
      <c r="E88" s="9" t="s">
        <v>28</v>
      </c>
      <c r="F88" s="9" t="s">
        <v>347</v>
      </c>
      <c r="G88" s="10"/>
      <c r="H88" s="9" t="s">
        <v>23</v>
      </c>
      <c r="I88" s="27">
        <v>5000000</v>
      </c>
      <c r="J88" s="24">
        <f>2479750*2</f>
        <v>4959500</v>
      </c>
      <c r="K88" s="8" t="s">
        <v>24</v>
      </c>
      <c r="L88" s="8" t="s">
        <v>25</v>
      </c>
      <c r="M88" s="10"/>
      <c r="N88" s="10"/>
      <c r="O88" s="10"/>
      <c r="P88" s="10"/>
      <c r="Q88" s="24">
        <f>2479750*2</f>
        <v>4959500</v>
      </c>
      <c r="R88" s="16" t="s">
        <v>25</v>
      </c>
    </row>
    <row r="89" spans="1:18">
      <c r="A89" s="8">
        <v>90</v>
      </c>
      <c r="B89" s="9" t="s">
        <v>348</v>
      </c>
      <c r="C89" s="9" t="s">
        <v>349</v>
      </c>
      <c r="D89" s="8" t="s">
        <v>325</v>
      </c>
      <c r="E89" s="9" t="s">
        <v>28</v>
      </c>
      <c r="F89" s="9" t="s">
        <v>350</v>
      </c>
      <c r="G89" s="10"/>
      <c r="H89" s="8" t="s">
        <v>23</v>
      </c>
      <c r="I89" s="23">
        <v>5000000</v>
      </c>
      <c r="J89" s="24">
        <f>2444073*2</f>
        <v>4888146</v>
      </c>
      <c r="K89" s="8" t="s">
        <v>24</v>
      </c>
      <c r="L89" s="8" t="s">
        <v>25</v>
      </c>
      <c r="M89" s="10"/>
      <c r="N89" s="10"/>
      <c r="O89" s="10"/>
      <c r="P89" s="10"/>
      <c r="Q89" s="24">
        <f>2444073*2</f>
        <v>4888146</v>
      </c>
      <c r="R89" s="16" t="s">
        <v>25</v>
      </c>
    </row>
    <row r="90" spans="1:18">
      <c r="A90" s="8">
        <v>91</v>
      </c>
      <c r="B90" s="21" t="s">
        <v>351</v>
      </c>
      <c r="C90" s="21" t="s">
        <v>352</v>
      </c>
      <c r="D90" s="8" t="s">
        <v>325</v>
      </c>
      <c r="E90" s="21" t="s">
        <v>28</v>
      </c>
      <c r="F90" s="9" t="s">
        <v>353</v>
      </c>
      <c r="G90" s="10"/>
      <c r="H90" s="8" t="s">
        <v>23</v>
      </c>
      <c r="I90" s="23">
        <v>4000000</v>
      </c>
      <c r="J90" s="24">
        <f>I90</f>
        <v>4000000</v>
      </c>
      <c r="K90" s="8" t="s">
        <v>24</v>
      </c>
      <c r="L90" s="8" t="s">
        <v>25</v>
      </c>
      <c r="M90" s="10"/>
      <c r="N90" s="10"/>
      <c r="O90" s="10"/>
      <c r="P90" s="10"/>
      <c r="Q90" s="24">
        <f>P90</f>
        <v>0</v>
      </c>
      <c r="R90" s="16" t="s">
        <v>25</v>
      </c>
    </row>
    <row r="91" spans="1:18">
      <c r="A91" s="8">
        <v>92</v>
      </c>
      <c r="B91" s="13" t="s">
        <v>354</v>
      </c>
      <c r="C91" s="13" t="s">
        <v>355</v>
      </c>
      <c r="D91" s="8" t="s">
        <v>325</v>
      </c>
      <c r="E91" s="13" t="s">
        <v>356</v>
      </c>
      <c r="F91" s="13" t="s">
        <v>357</v>
      </c>
      <c r="G91" s="10"/>
      <c r="H91" s="9" t="s">
        <v>30</v>
      </c>
      <c r="I91" s="27">
        <v>4000000</v>
      </c>
      <c r="J91" s="24">
        <v>4000000</v>
      </c>
      <c r="K91" s="8" t="s">
        <v>24</v>
      </c>
      <c r="L91" s="8" t="s">
        <v>25</v>
      </c>
      <c r="M91" s="10"/>
      <c r="N91" s="10"/>
      <c r="O91" s="10"/>
      <c r="P91" s="10"/>
      <c r="Q91" s="24">
        <v>4000000</v>
      </c>
      <c r="R91" s="16" t="s">
        <v>25</v>
      </c>
    </row>
    <row r="92" spans="1:18">
      <c r="A92" s="8">
        <v>93</v>
      </c>
      <c r="B92" s="9" t="s">
        <v>358</v>
      </c>
      <c r="C92" s="9" t="s">
        <v>359</v>
      </c>
      <c r="D92" s="8" t="s">
        <v>325</v>
      </c>
      <c r="E92" s="9" t="s">
        <v>33</v>
      </c>
      <c r="F92" s="9" t="s">
        <v>360</v>
      </c>
      <c r="G92" s="10"/>
      <c r="H92" s="8" t="s">
        <v>23</v>
      </c>
      <c r="I92" s="27">
        <v>3200000</v>
      </c>
      <c r="J92" s="24">
        <f>1596999*2</f>
        <v>3193998</v>
      </c>
      <c r="K92" s="8" t="s">
        <v>24</v>
      </c>
      <c r="L92" s="8" t="s">
        <v>25</v>
      </c>
      <c r="M92" s="10"/>
      <c r="N92" s="10"/>
      <c r="O92" s="10"/>
      <c r="P92" s="10"/>
      <c r="Q92" s="24">
        <f>1596999*2</f>
        <v>3193998</v>
      </c>
      <c r="R92" s="16" t="s">
        <v>25</v>
      </c>
    </row>
    <row r="93" spans="1:18">
      <c r="A93" s="8">
        <v>94</v>
      </c>
      <c r="B93" s="9" t="s">
        <v>361</v>
      </c>
      <c r="C93" s="9" t="s">
        <v>362</v>
      </c>
      <c r="D93" s="8" t="s">
        <v>325</v>
      </c>
      <c r="E93" s="9" t="s">
        <v>137</v>
      </c>
      <c r="F93" s="9" t="s">
        <v>363</v>
      </c>
      <c r="G93" s="10"/>
      <c r="H93" s="9" t="s">
        <v>23</v>
      </c>
      <c r="I93" s="27">
        <v>3000000</v>
      </c>
      <c r="J93" s="24">
        <f>I93</f>
        <v>3000000</v>
      </c>
      <c r="K93" s="8" t="s">
        <v>24</v>
      </c>
      <c r="L93" s="8" t="s">
        <v>25</v>
      </c>
      <c r="M93" s="10"/>
      <c r="N93" s="10"/>
      <c r="O93" s="10"/>
      <c r="P93" s="10"/>
      <c r="Q93" s="24">
        <f>P93</f>
        <v>0</v>
      </c>
      <c r="R93" s="16" t="s">
        <v>25</v>
      </c>
    </row>
    <row r="94" spans="1:18">
      <c r="A94" s="8">
        <v>95</v>
      </c>
      <c r="B94" s="8" t="s">
        <v>364</v>
      </c>
      <c r="C94" s="8" t="s">
        <v>365</v>
      </c>
      <c r="D94" s="8" t="s">
        <v>325</v>
      </c>
      <c r="E94" s="8" t="s">
        <v>366</v>
      </c>
      <c r="F94" s="8" t="s">
        <v>367</v>
      </c>
      <c r="G94" s="10"/>
      <c r="H94" s="12" t="s">
        <v>23</v>
      </c>
      <c r="I94" s="25">
        <v>2000000</v>
      </c>
      <c r="J94" s="25">
        <f>(500000+233662.5)*2</f>
        <v>1467325</v>
      </c>
      <c r="K94" s="26" t="s">
        <v>24</v>
      </c>
      <c r="L94" s="8" t="s">
        <v>245</v>
      </c>
      <c r="M94" s="10"/>
      <c r="N94" s="10"/>
      <c r="O94" s="10"/>
      <c r="P94" s="10"/>
      <c r="Q94" s="25">
        <f>(500000+233662.5)*2</f>
        <v>1467325</v>
      </c>
      <c r="R94" s="16" t="s">
        <v>25</v>
      </c>
    </row>
    <row r="95" spans="1:18">
      <c r="A95" s="8">
        <v>96</v>
      </c>
      <c r="B95" s="9" t="s">
        <v>368</v>
      </c>
      <c r="C95" s="9" t="s">
        <v>369</v>
      </c>
      <c r="D95" s="8"/>
      <c r="E95" s="9" t="s">
        <v>43</v>
      </c>
      <c r="F95" s="13" t="s">
        <v>370</v>
      </c>
      <c r="G95" s="10"/>
      <c r="H95" s="8" t="s">
        <v>23</v>
      </c>
      <c r="I95" s="23">
        <v>7400000</v>
      </c>
      <c r="J95" s="24">
        <f>3688860*2</f>
        <v>7377720</v>
      </c>
      <c r="K95" s="8" t="s">
        <v>24</v>
      </c>
      <c r="L95" s="8" t="s">
        <v>25</v>
      </c>
      <c r="M95" s="10"/>
      <c r="N95" s="10"/>
      <c r="O95" s="10"/>
      <c r="P95" s="10"/>
      <c r="Q95" s="24">
        <f>3688860*2</f>
        <v>7377720</v>
      </c>
      <c r="R95" s="16" t="s">
        <v>25</v>
      </c>
    </row>
    <row r="96" spans="1:18">
      <c r="A96" s="8">
        <v>97</v>
      </c>
      <c r="B96" s="9" t="s">
        <v>371</v>
      </c>
      <c r="C96" s="9" t="s">
        <v>372</v>
      </c>
      <c r="D96" s="8"/>
      <c r="E96" s="9" t="s">
        <v>28</v>
      </c>
      <c r="F96" s="9" t="s">
        <v>373</v>
      </c>
      <c r="G96" s="10"/>
      <c r="H96" s="8" t="s">
        <v>23</v>
      </c>
      <c r="I96" s="23">
        <v>4000000</v>
      </c>
      <c r="J96" s="24">
        <v>4000000</v>
      </c>
      <c r="K96" s="8" t="s">
        <v>24</v>
      </c>
      <c r="L96" s="8" t="s">
        <v>25</v>
      </c>
      <c r="M96" s="10"/>
      <c r="N96" s="10"/>
      <c r="O96" s="10"/>
      <c r="P96" s="10"/>
      <c r="Q96" s="24">
        <v>4000000</v>
      </c>
      <c r="R96" s="16" t="s">
        <v>25</v>
      </c>
    </row>
    <row r="97" spans="1:18">
      <c r="A97" s="8">
        <v>98</v>
      </c>
      <c r="B97" s="11" t="s">
        <v>374</v>
      </c>
      <c r="C97" s="11" t="s">
        <v>375</v>
      </c>
      <c r="D97" s="8"/>
      <c r="E97" s="11" t="s">
        <v>137</v>
      </c>
      <c r="F97" s="11" t="s">
        <v>376</v>
      </c>
      <c r="G97" s="10"/>
      <c r="H97" s="8" t="s">
        <v>23</v>
      </c>
      <c r="I97" s="27">
        <v>3000000</v>
      </c>
      <c r="J97" s="24">
        <v>2998298</v>
      </c>
      <c r="K97" s="8" t="s">
        <v>24</v>
      </c>
      <c r="L97" s="8" t="s">
        <v>25</v>
      </c>
      <c r="M97" s="10"/>
      <c r="N97" s="10"/>
      <c r="O97" s="10"/>
      <c r="P97" s="10"/>
      <c r="Q97" s="24">
        <v>2998298</v>
      </c>
      <c r="R97" s="16" t="s">
        <v>25</v>
      </c>
    </row>
    <row r="98" spans="1:18">
      <c r="A98" s="8">
        <v>99</v>
      </c>
      <c r="B98" s="9" t="s">
        <v>377</v>
      </c>
      <c r="C98" s="9" t="s">
        <v>378</v>
      </c>
      <c r="D98" s="8"/>
      <c r="E98" s="9" t="s">
        <v>379</v>
      </c>
      <c r="F98" s="9" t="s">
        <v>380</v>
      </c>
      <c r="G98" s="10"/>
      <c r="H98" s="8" t="s">
        <v>30</v>
      </c>
      <c r="I98" s="23">
        <v>1300000</v>
      </c>
      <c r="J98" s="24">
        <v>1246200</v>
      </c>
      <c r="K98" s="8" t="s">
        <v>24</v>
      </c>
      <c r="L98" s="8" t="s">
        <v>25</v>
      </c>
      <c r="M98" s="10"/>
      <c r="N98" s="10"/>
      <c r="O98" s="10"/>
      <c r="P98" s="10"/>
      <c r="Q98" s="24">
        <v>1246200</v>
      </c>
      <c r="R98" s="16" t="s">
        <v>25</v>
      </c>
    </row>
    <row r="99" ht="18.5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</sheetData>
  <autoFilter xmlns:etc="http://www.wps.cn/officeDocument/2017/etCustomData" ref="A1:R98" etc:filterBottomFollowUsedRange="0">
    <sortState ref="A1:R98">
      <sortCondition ref="D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Odiamenhi Julius</cp:lastModifiedBy>
  <dcterms:created xsi:type="dcterms:W3CDTF">2023-12-30T12:49:00Z</dcterms:created>
  <dcterms:modified xsi:type="dcterms:W3CDTF">2024-09-13T10:38:16Z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790877B85ACB483081C15D4859F8F175_13</vt:lpwstr>
  </property>
  <property fmtid="{D5CDD505-2E9C-101B-9397-08002B2CF9AE}" pid="3" name="KSOProductBuildVer">
    <vt:lpwstr>1033-12.2.0.17562</vt:lpwstr>
  </property>
</Properties>
</file>