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6800"/>
  </bookViews>
  <sheets>
    <sheet name="Sheet1" sheetId="1" r:id="rId1"/>
  </sheets>
  <definedNames>
    <definedName name="_xlnm._FilterDatabase" localSheetId="0" hidden="1">Sheet1!$A$1:$P$98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5" i="1" l="1"/>
  <c r="I94" i="1"/>
  <c r="I93" i="1"/>
  <c r="I92" i="1"/>
  <c r="I90" i="1"/>
  <c r="I89" i="1"/>
  <c r="I88" i="1"/>
  <c r="I87" i="1"/>
  <c r="I86" i="1"/>
  <c r="I85" i="1"/>
  <c r="K84" i="1"/>
  <c r="H84" i="1"/>
  <c r="L84" i="1" s="1"/>
  <c r="M84" i="1" s="1"/>
  <c r="N84" i="1" s="1"/>
  <c r="K83" i="1"/>
  <c r="H83" i="1"/>
  <c r="L83" i="1" s="1"/>
  <c r="M83" i="1" s="1"/>
  <c r="N83" i="1" s="1"/>
  <c r="K82" i="1"/>
  <c r="H82" i="1"/>
  <c r="L82" i="1" s="1"/>
  <c r="M82" i="1" s="1"/>
  <c r="N82" i="1" s="1"/>
  <c r="I81" i="1"/>
  <c r="K79" i="1"/>
  <c r="H79" i="1"/>
  <c r="L79" i="1" s="1"/>
  <c r="M79" i="1" s="1"/>
  <c r="N79" i="1" s="1"/>
  <c r="L78" i="1"/>
  <c r="M78" i="1" s="1"/>
  <c r="N78" i="1" s="1"/>
  <c r="K78" i="1"/>
  <c r="H78" i="1"/>
  <c r="I76" i="1"/>
  <c r="I68" i="1"/>
  <c r="I67" i="1"/>
  <c r="I66" i="1"/>
  <c r="I65" i="1"/>
  <c r="I64" i="1"/>
  <c r="I63" i="1"/>
  <c r="I60" i="1"/>
  <c r="I55" i="1"/>
  <c r="I54" i="1"/>
  <c r="I53" i="1"/>
  <c r="I51" i="1"/>
  <c r="I50" i="1"/>
  <c r="K49" i="1"/>
  <c r="H49" i="1"/>
  <c r="L49" i="1" s="1"/>
  <c r="M49" i="1" s="1"/>
  <c r="N49" i="1" s="1"/>
  <c r="K48" i="1"/>
  <c r="H48" i="1"/>
  <c r="L48" i="1" s="1"/>
  <c r="M48" i="1" s="1"/>
  <c r="N48" i="1" s="1"/>
  <c r="L47" i="1"/>
  <c r="M47" i="1" s="1"/>
  <c r="N47" i="1" s="1"/>
  <c r="K47" i="1"/>
  <c r="H47" i="1"/>
  <c r="K46" i="1"/>
  <c r="H46" i="1"/>
  <c r="L46" i="1" s="1"/>
  <c r="M46" i="1" s="1"/>
  <c r="N46" i="1" s="1"/>
  <c r="K45" i="1"/>
  <c r="H45" i="1"/>
  <c r="L45" i="1" s="1"/>
  <c r="M45" i="1" s="1"/>
  <c r="N45" i="1" s="1"/>
  <c r="K44" i="1"/>
  <c r="H44" i="1"/>
  <c r="L44" i="1" s="1"/>
  <c r="M44" i="1" s="1"/>
  <c r="N44" i="1" s="1"/>
  <c r="K43" i="1"/>
  <c r="H43" i="1"/>
  <c r="L43" i="1" s="1"/>
  <c r="M43" i="1" s="1"/>
  <c r="N43" i="1" s="1"/>
  <c r="I42" i="1"/>
  <c r="I40" i="1"/>
  <c r="I35" i="1"/>
  <c r="I33" i="1"/>
  <c r="I32" i="1"/>
  <c r="I31" i="1"/>
  <c r="I27" i="1"/>
  <c r="I26" i="1"/>
  <c r="I25" i="1"/>
  <c r="I23" i="1"/>
  <c r="I22" i="1"/>
  <c r="L20" i="1"/>
  <c r="M20" i="1" s="1"/>
  <c r="N20" i="1" s="1"/>
  <c r="K20" i="1"/>
  <c r="H20" i="1"/>
  <c r="K19" i="1"/>
  <c r="H19" i="1"/>
  <c r="L19" i="1" s="1"/>
  <c r="M19" i="1" s="1"/>
  <c r="N19" i="1" s="1"/>
  <c r="K18" i="1"/>
  <c r="H18" i="1"/>
  <c r="L18" i="1" s="1"/>
  <c r="M18" i="1" s="1"/>
  <c r="N18" i="1" s="1"/>
  <c r="K17" i="1"/>
  <c r="H17" i="1"/>
  <c r="L17" i="1" s="1"/>
  <c r="M17" i="1" s="1"/>
  <c r="N17" i="1" s="1"/>
  <c r="K16" i="1"/>
  <c r="H16" i="1"/>
  <c r="L16" i="1" s="1"/>
  <c r="M16" i="1" s="1"/>
  <c r="N16" i="1" s="1"/>
  <c r="L15" i="1"/>
  <c r="M15" i="1" s="1"/>
  <c r="N15" i="1" s="1"/>
  <c r="K15" i="1"/>
  <c r="H15" i="1"/>
  <c r="K14" i="1"/>
  <c r="H14" i="1"/>
  <c r="L14" i="1" s="1"/>
  <c r="M14" i="1" s="1"/>
  <c r="N14" i="1" s="1"/>
  <c r="K13" i="1"/>
  <c r="H13" i="1"/>
  <c r="L13" i="1" s="1"/>
  <c r="M13" i="1" s="1"/>
  <c r="N13" i="1" s="1"/>
  <c r="L12" i="1"/>
  <c r="M12" i="1" s="1"/>
  <c r="N12" i="1" s="1"/>
  <c r="K12" i="1"/>
  <c r="H12" i="1"/>
  <c r="K11" i="1"/>
  <c r="H11" i="1"/>
  <c r="L11" i="1" s="1"/>
  <c r="M11" i="1" s="1"/>
  <c r="N11" i="1" s="1"/>
  <c r="I9" i="1"/>
  <c r="I6" i="1"/>
  <c r="I4" i="1"/>
</calcChain>
</file>

<file path=xl/sharedStrings.xml><?xml version="1.0" encoding="utf-8"?>
<sst xmlns="http://schemas.openxmlformats.org/spreadsheetml/2006/main" count="725" uniqueCount="285">
  <si>
    <t>S/N</t>
  </si>
  <si>
    <t>Name of Business</t>
  </si>
  <si>
    <t>LGA</t>
  </si>
  <si>
    <t>Line of Business</t>
  </si>
  <si>
    <t>Name of Promoter</t>
  </si>
  <si>
    <t>Phone Number</t>
  </si>
  <si>
    <t>Grant Amount Approved in (USD)</t>
  </si>
  <si>
    <t>Total Prject Cost (USD)</t>
  </si>
  <si>
    <t>Total Cost of Equipment (Grant+ Counterpart)</t>
  </si>
  <si>
    <t>Amount Requested (N)</t>
  </si>
  <si>
    <t>Counterpart Fund (N)</t>
  </si>
  <si>
    <t>Total Project Cost (N)</t>
  </si>
  <si>
    <t>Expected BRAVE Women Grant (N)</t>
  </si>
  <si>
    <t>Promoter's Equity Towards Counterpart Funding (N)</t>
  </si>
  <si>
    <t>Amount Approved  (N)</t>
  </si>
  <si>
    <t>Comments</t>
  </si>
  <si>
    <t>UFEDOKINA ENTERPRISES</t>
  </si>
  <si>
    <t>Uhumhode</t>
  </si>
  <si>
    <t>Palm Oil Processing</t>
  </si>
  <si>
    <t>Dr. Odekina Daniel Aromeh</t>
  </si>
  <si>
    <t>M</t>
  </si>
  <si>
    <t>MATCHING FUND</t>
  </si>
  <si>
    <t>Disbursed</t>
  </si>
  <si>
    <t>BENYZICK FARM NIG</t>
  </si>
  <si>
    <t>Poultry Farm</t>
  </si>
  <si>
    <t xml:space="preserve">Barr. Idiahi Joy Omije </t>
  </si>
  <si>
    <t>F</t>
  </si>
  <si>
    <t>EGOI BLOBAL VENTURES</t>
  </si>
  <si>
    <t>Pig Farming</t>
  </si>
  <si>
    <t>OKUNDAYE MARIA</t>
  </si>
  <si>
    <t>FAUHAAN FISH AND POULTRY FARM</t>
  </si>
  <si>
    <t>Owan West</t>
  </si>
  <si>
    <t>Fish/Poultry Farm.</t>
  </si>
  <si>
    <t>Mr. Usman Sadiq</t>
  </si>
  <si>
    <t>KATHY-BELLA FOODS</t>
  </si>
  <si>
    <t>Ovia South East</t>
  </si>
  <si>
    <t>Bakery</t>
  </si>
  <si>
    <t>Idehai Benito Oserogho</t>
  </si>
  <si>
    <t>PRESIDO FARMS</t>
  </si>
  <si>
    <t>Ovia North East</t>
  </si>
  <si>
    <t>Poultry &amp; crop Farm</t>
  </si>
  <si>
    <t>Christopher Osyamen Joseph</t>
  </si>
  <si>
    <t>SPLENDOR EXPLICIT VENTURES</t>
  </si>
  <si>
    <t>Onyenue Igho Nathaniel</t>
  </si>
  <si>
    <t>ENE IWINOSA GLOBAL RESOURCES</t>
  </si>
  <si>
    <t>Ovia North east</t>
  </si>
  <si>
    <t>Anthony Eghosa Ogbeide</t>
  </si>
  <si>
    <t>KIDZ AND PARTYZ VENTURES</t>
  </si>
  <si>
    <t>Oredo/Ikpoba Okha</t>
  </si>
  <si>
    <t>Educational Materials Sales</t>
  </si>
  <si>
    <t xml:space="preserve">Mrs. Okunkpolo Olushola Adenike </t>
  </si>
  <si>
    <t>D.EEE's Poultry, Farm &amp; Shop</t>
  </si>
  <si>
    <t>Oredo</t>
  </si>
  <si>
    <t>Poultry</t>
  </si>
  <si>
    <t>Osatohanmwen Blessing Enogie</t>
  </si>
  <si>
    <t>Lilaus Partners Enterprise Ltd</t>
  </si>
  <si>
    <t>Pharmacy</t>
  </si>
  <si>
    <t>Mrs Lilian o. Igbinobaro</t>
  </si>
  <si>
    <t>09056558100
08033447280</t>
  </si>
  <si>
    <t>Lizzy Fashion Empire</t>
  </si>
  <si>
    <t>Tailoring (Sewing and Training)</t>
  </si>
  <si>
    <t xml:space="preserve">ELIZABETH NAWEI
</t>
  </si>
  <si>
    <t>JOYSIGMA MULTIBUSINESS CONCEPT</t>
  </si>
  <si>
    <t>SUPPLY OF PHARMACEUTICAL PRODUCTS</t>
  </si>
  <si>
    <t>Joy Asebe</t>
  </si>
  <si>
    <t xml:space="preserve">Royal Heart Basic Education
</t>
  </si>
  <si>
    <t>School</t>
  </si>
  <si>
    <t>Felicia Adesuwa Emecho</t>
  </si>
  <si>
    <t>07055497575
09056515210</t>
  </si>
  <si>
    <t>Vertical Limit Academy Ltd</t>
  </si>
  <si>
    <t>Jennifer Anthony Umofia</t>
  </si>
  <si>
    <t>True Leaders Academy Limited (Leaders of Tomorrow Academy)</t>
  </si>
  <si>
    <t>Itebimien Edna Ogbe</t>
  </si>
  <si>
    <t>Amineru Nigeria Enterprises Ltd</t>
  </si>
  <si>
    <t>Processed and Packaged Food Flour Products</t>
  </si>
  <si>
    <t>Amina Izuagbe</t>
  </si>
  <si>
    <t xml:space="preserve">AIDEYAN OWIE BOUTIQUE (TEXTILE)
</t>
  </si>
  <si>
    <t>Production and Sale of Hats, Hand Fans and Flowers</t>
  </si>
  <si>
    <t xml:space="preserve">FELICIA OWIE </t>
  </si>
  <si>
    <t>Phelim Nursery, Primary and High Schools</t>
  </si>
  <si>
    <t>Lucky Ununele Ukpokolo</t>
  </si>
  <si>
    <t>EHISTABELL ENTERPRISES</t>
  </si>
  <si>
    <t>FROZEN FOOD AND COLD ROOM</t>
  </si>
  <si>
    <t>EDOH AKUOVI EHIZOGHIE</t>
  </si>
  <si>
    <t xml:space="preserve">Mama Bakeries and Foods </t>
  </si>
  <si>
    <t>OGIDA VANESSA OGHOMWEN</t>
  </si>
  <si>
    <t>SUGAR WORLD ENTERPRISES</t>
  </si>
  <si>
    <t>Bread Production</t>
  </si>
  <si>
    <t>Mrs. Faith Akande</t>
  </si>
  <si>
    <t>ESONNY AGRIC VENTURES</t>
  </si>
  <si>
    <t>Distribution Of Animal Feed</t>
  </si>
  <si>
    <t>Esohe Ogbonmwan</t>
  </si>
  <si>
    <t>The Skylark Schools</t>
  </si>
  <si>
    <t>Educational Facility/School</t>
  </si>
  <si>
    <t>Mrs Aimalohi Okao Ihinosen</t>
  </si>
  <si>
    <t>CONFIDENCE TECHNICAL WORKS ENTERPRISES</t>
  </si>
  <si>
    <t>Welding &amp; Fabrication</t>
  </si>
  <si>
    <t>Okoukonin Oziegbe</t>
  </si>
  <si>
    <t>GWESCO FUNITURE COMPANY ENTERORISES</t>
  </si>
  <si>
    <t>Funiture, Work &amp; Fabrication</t>
  </si>
  <si>
    <t>Livinus Erozona Maduekke</t>
  </si>
  <si>
    <t>AVEREX ORGANIC FARM</t>
  </si>
  <si>
    <t>Mr. Oviawe Uwa James</t>
  </si>
  <si>
    <t>PROSPECT FARMS</t>
  </si>
  <si>
    <t xml:space="preserve">Mrs. Vivian Erebor Iranmen </t>
  </si>
  <si>
    <t>Emmyduwa Farms</t>
  </si>
  <si>
    <t>Fish Farming</t>
  </si>
  <si>
    <t>Mr. Okoduwa Emmanuel</t>
  </si>
  <si>
    <t>COMITE FARMS</t>
  </si>
  <si>
    <t>Inanemho Hope Haruna</t>
  </si>
  <si>
    <t>GALINTOS RIGHT FOOD &amp; SUPPLEMENTS VENTURES</t>
  </si>
  <si>
    <t>Distribution Of Ice Cream &amp; Yughurts</t>
  </si>
  <si>
    <t>Mrs Galit Spiltzer Adeyosoye</t>
  </si>
  <si>
    <t>PORKREX LIVESTOCK FARMING &amp; BIOGAS PRODUCTION ENTERPRISE</t>
  </si>
  <si>
    <t>REX ALUFA-EHIGIE</t>
  </si>
  <si>
    <t>FEST OVO VIABLE AGRO FARM</t>
  </si>
  <si>
    <t>Egbedi Festus</t>
  </si>
  <si>
    <t>OGBEWEMINDS AGRO FARMS</t>
  </si>
  <si>
    <t>Mr Ogbewe Chuks</t>
  </si>
  <si>
    <t>D.EEE'S POULTRY  FARM &amp; SHOP</t>
  </si>
  <si>
    <t>Mr. Frank Obomo</t>
  </si>
  <si>
    <t>OMOREGIE EZEAWO ENTERPRISES</t>
  </si>
  <si>
    <t>Furniture</t>
  </si>
  <si>
    <t xml:space="preserve">Mr. Wilson Omoregie </t>
  </si>
  <si>
    <t>EDVAS FARMS &amp; FOODBASKET</t>
  </si>
  <si>
    <t>Farming &amp; Processing</t>
  </si>
  <si>
    <t>Obasi Edna Nneka</t>
  </si>
  <si>
    <t>BLESSJET FARMS</t>
  </si>
  <si>
    <t>Fish Production &amp; Processing</t>
  </si>
  <si>
    <t>Mr. Okpere Benjamin Erhabhahiemhen</t>
  </si>
  <si>
    <t>Muede Agro &amp; Allied Services</t>
  </si>
  <si>
    <t>Pharm. Lilian Osamuede Igbinobaro</t>
  </si>
  <si>
    <t>SISIBOLA FABRICS AND ACCESSORIES</t>
  </si>
  <si>
    <t>Fashion Designing</t>
  </si>
  <si>
    <t>Tella Bolanle Abigail</t>
  </si>
  <si>
    <t>OMOROGBE &amp; ABIEYUWA PATIENCE FARMS</t>
  </si>
  <si>
    <t>Omorogbe Patient</t>
  </si>
  <si>
    <t>Benyzick Farm Nig.</t>
  </si>
  <si>
    <t>Ikpoba Okha</t>
  </si>
  <si>
    <t>Idiahi Joy Omije</t>
  </si>
  <si>
    <t>Forwardever Int,l School Benin</t>
  </si>
  <si>
    <t>Uhimwen felicia osaretin</t>
  </si>
  <si>
    <t>805 071 7276</t>
  </si>
  <si>
    <t>Kingstouch Royal Academy</t>
  </si>
  <si>
    <t>Vero Ogieva</t>
  </si>
  <si>
    <t>PECULIAR CRYSTAL STATEMENT</t>
  </si>
  <si>
    <t>Fumilayo Racheal Ayeni</t>
  </si>
  <si>
    <t>Mino Ice Ventures</t>
  </si>
  <si>
    <t>Poultry (Processing)</t>
  </si>
  <si>
    <t>Miracle Iyamu</t>
  </si>
  <si>
    <t>MFAB STITCHES AND COLLECTIONS COMPANY</t>
  </si>
  <si>
    <t>Mercy Arerosuoghene     
    Erikowa</t>
  </si>
  <si>
    <t>Lush Pasture Agronimal Milling Concept</t>
  </si>
  <si>
    <t xml:space="preserve">Productions and packaging of cassava products </t>
  </si>
  <si>
    <t>Calista chukwu Nosakhare</t>
  </si>
  <si>
    <t>AHC  FEEDS AND FEEDMILL</t>
  </si>
  <si>
    <t>Animal Feed Mill.</t>
  </si>
  <si>
    <t>Bamigboye David Oluwaseun</t>
  </si>
  <si>
    <t>R &amp; T Farms</t>
  </si>
  <si>
    <t>Dr. Richard Iyere Oghuma</t>
  </si>
  <si>
    <t>ALMETECH RESOURCES &amp; LOGISTTICS</t>
  </si>
  <si>
    <t>Lugard</t>
  </si>
  <si>
    <t>MANAGED FUND</t>
  </si>
  <si>
    <t>Disbuursed</t>
  </si>
  <si>
    <t>X'L BIZ WORLD INTERNATIONAL</t>
  </si>
  <si>
    <t>Fabrication of Agro Processing Machines</t>
  </si>
  <si>
    <t>Lucky Chimekwere Promise</t>
  </si>
  <si>
    <t>SEEBUCK LEATHER VENTURES</t>
  </si>
  <si>
    <t>Leather works (shoes,bags etc)</t>
  </si>
  <si>
    <t xml:space="preserve">Mr. Sunday Cyril Enwerem </t>
  </si>
  <si>
    <t>BLOSSOM PALM INTERNATIONAL</t>
  </si>
  <si>
    <t>Mrs Chimekwele Rosemary</t>
  </si>
  <si>
    <t>BLESSED GBOVO ENTERPRISES</t>
  </si>
  <si>
    <t>Polythene Production</t>
  </si>
  <si>
    <t>Mr. Evbaruese Osaigbovo Jeffery</t>
  </si>
  <si>
    <t>FLOURISH FARMS ENTERPRISE</t>
  </si>
  <si>
    <t xml:space="preserve">Mr. Asemota Osayuki Endurance </t>
  </si>
  <si>
    <t>IYORE AGRO VENTURES</t>
  </si>
  <si>
    <t>Mr. Igbinosa Victor Iyore</t>
  </si>
  <si>
    <t>EVIDON NIGERIA ENTERPRISE</t>
  </si>
  <si>
    <t>Farming (Piggery)</t>
  </si>
  <si>
    <t xml:space="preserve">Mr. 
Nnanna Kalu Ijoma </t>
  </si>
  <si>
    <t>ITEC CREATIVE IMPACT BUSINESS VENTURES</t>
  </si>
  <si>
    <t>Cold Chain Business</t>
  </si>
  <si>
    <t>Itohan Iyamu</t>
  </si>
  <si>
    <t>Partly Disbursed</t>
  </si>
  <si>
    <t>DAVSTERS FARMS</t>
  </si>
  <si>
    <t>Manufacturing</t>
  </si>
  <si>
    <t>Bamigboye Abisola Esther</t>
  </si>
  <si>
    <t>PEC MEGA FARMS</t>
  </si>
  <si>
    <t>Adegboye Busayo Olajumoke</t>
  </si>
  <si>
    <t>EHIZOYA GLOBAL ENTERPRISE</t>
  </si>
  <si>
    <t>FISHERY</t>
  </si>
  <si>
    <t>OSIMEN EHIGIE DANIEL</t>
  </si>
  <si>
    <t>Edosrichie Agro Enterprise</t>
  </si>
  <si>
    <t>Edomwonyi  Richard</t>
  </si>
  <si>
    <t>GOLDENMAMA AGRO FARM</t>
  </si>
  <si>
    <t>Agukwe Eucharia Chinyere</t>
  </si>
  <si>
    <t>ELESCO TECHNOLOGIES</t>
  </si>
  <si>
    <t>Polythene production/ Recycling</t>
  </si>
  <si>
    <t>Eledan Sunday Nwanwene</t>
  </si>
  <si>
    <t>PROMAXIMUM CONCEPT</t>
  </si>
  <si>
    <t>Ogbeide Osas Precious</t>
  </si>
  <si>
    <t>ESTIYBEST FARMS</t>
  </si>
  <si>
    <t>Aideyan Ighodaro Iyore</t>
  </si>
  <si>
    <t>Osa's Austin Farms &amp; Agro Allied</t>
  </si>
  <si>
    <t>Gowin Austin Osewonhen</t>
  </si>
  <si>
    <t>Tailoring/Fashion Designer</t>
  </si>
  <si>
    <t>Ms Rachael Funmilayo Ayeni</t>
  </si>
  <si>
    <t>RESET INTERIORS</t>
  </si>
  <si>
    <t>Interior Design</t>
  </si>
  <si>
    <t>Joseph Erughe</t>
  </si>
  <si>
    <t>Akhabat Ventures</t>
  </si>
  <si>
    <t>Polythelyne</t>
  </si>
  <si>
    <t>EDSHIR GLOBAL ENTERPRISES NIG.</t>
  </si>
  <si>
    <t>Printing and supply of printed film rolls</t>
  </si>
  <si>
    <t xml:space="preserve">Mr. Oboite Endurance </t>
  </si>
  <si>
    <t>DANKE FARMS</t>
  </si>
  <si>
    <t>CHRISTOPHERIJEH</t>
  </si>
  <si>
    <t>MS ABOVE ENTERPRIE</t>
  </si>
  <si>
    <t>Polytene Production</t>
  </si>
  <si>
    <t xml:space="preserve">Mr. Alohan Stanley </t>
  </si>
  <si>
    <t>KINZOO (NIGERIA) COMPANY</t>
  </si>
  <si>
    <t>Custard Production</t>
  </si>
  <si>
    <t>Mr. Kingsley O. Aduruo</t>
  </si>
  <si>
    <t>Partially Disbursed</t>
  </si>
  <si>
    <t>UCHENDI FARMS</t>
  </si>
  <si>
    <t>Igueben</t>
  </si>
  <si>
    <t>Agro/Poultry Farming</t>
  </si>
  <si>
    <t xml:space="preserve">Rev. Fr. Gabriel Chukwuemeka Azuh </t>
  </si>
  <si>
    <t>Khedoba Integrated Services</t>
  </si>
  <si>
    <t>Etsako West</t>
  </si>
  <si>
    <t>Grace Obaikhedo</t>
  </si>
  <si>
    <t>SIJEK INTERNATIONAL VENTURES</t>
  </si>
  <si>
    <t>Sikiratu Ekhar-Jimoh</t>
  </si>
  <si>
    <t>703 728 6661</t>
  </si>
  <si>
    <t>3 PERSPECTIVE ENTERPRISE</t>
  </si>
  <si>
    <t>Esan West</t>
  </si>
  <si>
    <t>Block Factory</t>
  </si>
  <si>
    <t>Mr. Momoh Anavberokhai</t>
  </si>
  <si>
    <t>Ken and Kenshalon Agro Industrial Enterprises</t>
  </si>
  <si>
    <t>Esan South West</t>
  </si>
  <si>
    <t>Poultry Farming</t>
  </si>
  <si>
    <t>Mr. Kenneth Iyobhebhe</t>
  </si>
  <si>
    <t>L.O. ISERHIENRHIEN RESOURES</t>
  </si>
  <si>
    <t>Egor</t>
  </si>
  <si>
    <t>Deborah Iserhienrhien</t>
  </si>
  <si>
    <t>Divine Compass School</t>
  </si>
  <si>
    <t>Peace Oluchi Egharevba</t>
  </si>
  <si>
    <t>ROSAS ENTERPRISES</t>
  </si>
  <si>
    <t xml:space="preserve">Production of bags and sport wears
</t>
  </si>
  <si>
    <t>Omoregie Rita Okamma</t>
  </si>
  <si>
    <t>EGHEOSA  AGRO ALLIED PRODUCT</t>
  </si>
  <si>
    <t>Frozen Foods and Ice Block Production</t>
  </si>
  <si>
    <t>Mrs Agbontaen Egheosa Risi</t>
  </si>
  <si>
    <t>D'EMARCHE GLOBAL VENTURES</t>
  </si>
  <si>
    <t>Veterinary Diagnostic Center</t>
  </si>
  <si>
    <t>Mrs. Fearjah Omijie</t>
  </si>
  <si>
    <t>TRIPPLE G. FARMS</t>
  </si>
  <si>
    <t>Aigbe Kindness Osaretin</t>
  </si>
  <si>
    <t>PATPET VERTERINARY SERVICES</t>
  </si>
  <si>
    <t>Enenche Alvin Peter</t>
  </si>
  <si>
    <t>Chamad Agritect Ent.</t>
  </si>
  <si>
    <t>Aghator Osahon Imade</t>
  </si>
  <si>
    <t>LEGENDLEXPAT AGRO ENTERPRISE</t>
  </si>
  <si>
    <t>Mrs. Anthony Alexandra Pat</t>
  </si>
  <si>
    <t>L.O. ISERHIENRHIEN RESOURCES</t>
  </si>
  <si>
    <t>Poultry Farm and Processing</t>
  </si>
  <si>
    <t>L.O. ISERHIERHIEN DEBORAH</t>
  </si>
  <si>
    <t>ELOGHOSA FARMS</t>
  </si>
  <si>
    <t>TAIWO OMOKOREDE</t>
  </si>
  <si>
    <t>PATOGBA INTEGRATED FARMS</t>
  </si>
  <si>
    <t>Adogba Patrick Oko</t>
  </si>
  <si>
    <t>Global-Ehimax Trading Enterprises</t>
  </si>
  <si>
    <t>Manufacturing &amp; Sales of Cosmetics Products</t>
  </si>
  <si>
    <t xml:space="preserve">Mr. Maxwell Amen Iyamu </t>
  </si>
  <si>
    <t>ESHIMAKUNI GLOBAL CONCEPT</t>
  </si>
  <si>
    <t>Mr. Andrew Gomina</t>
  </si>
  <si>
    <t xml:space="preserve"> O &amp;O's Farms &amp; Shops </t>
  </si>
  <si>
    <t>Adanegbe Sunday Osahenhen</t>
  </si>
  <si>
    <t>Blessed PJ Agro Allied Farms</t>
  </si>
  <si>
    <t>Mr. Akpomedaye Akponovo Paul</t>
  </si>
  <si>
    <t>STELLA MARRIS UNISEX SHOES MANUFACTURERS</t>
  </si>
  <si>
    <t>Leather Shoe Production</t>
  </si>
  <si>
    <t>Stella Nwokenna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</si>
</sst>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 ;_ * \-#,##0.00_ ;_ * &quot;-&quot;??_ ;_ @_ "/>
    <numFmt numFmtId="166" formatCode="_(* #,##0_);_(* \(#,##0\);_(* &quot;-&quot;??_);_(@_)"/>
  </numFmts>
  <fonts count="8">
    <font>
      <sz val="11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sz val="9"/>
      <color theme="1"/>
      <name val="Calibri"/>
      <charset val="134"/>
    </font>
    <font>
      <b/>
      <sz val="9"/>
      <name val="Calibri"/>
      <charset val="134"/>
    </font>
    <font>
      <sz val="9"/>
      <color theme="1"/>
      <name val="Calibri"/>
      <charset val="134"/>
    </font>
    <font>
      <sz val="9"/>
      <name val="Calibri"/>
      <charset val="134"/>
    </font>
    <font>
      <sz val="9"/>
      <color rgb="FF000000"/>
      <name val="Calibri"/>
      <charset val="134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64" fontId="7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/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 applyProtection="1"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protection locked="0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3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center"/>
    </xf>
    <xf numFmtId="166" fontId="4" fillId="0" borderId="1" xfId="1" applyNumberFormat="1" applyFont="1" applyFill="1" applyBorder="1" applyAlignment="1"/>
    <xf numFmtId="43" fontId="6" fillId="0" borderId="1" xfId="1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/>
    </xf>
    <xf numFmtId="43" fontId="4" fillId="0" borderId="1" xfId="1" applyNumberFormat="1" applyFont="1" applyFill="1" applyBorder="1" applyAlignment="1"/>
    <xf numFmtId="166" fontId="6" fillId="0" borderId="1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/>
    </xf>
  </cellXfs>
  <cellStyles count="2">
    <cellStyle name="Comma" xfId="1" builtinId="3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tabSelected="1" workbookViewId="0">
      <selection activeCell="D5" sqref="D5"/>
    </sheetView>
  </sheetViews>
  <sheetFormatPr defaultColWidth="8.7265625" defaultRowHeight="14.5"/>
  <cols>
    <col min="1" max="1" width="8.7265625" style="2"/>
    <col min="2" max="2" width="26.81640625" style="2" customWidth="1"/>
    <col min="3" max="3" width="14.08984375" style="2" bestFit="1" customWidth="1"/>
    <col min="4" max="4" width="35.6328125" style="2" bestFit="1" customWidth="1"/>
    <col min="5" max="5" width="26.81640625" style="2" bestFit="1" customWidth="1"/>
    <col min="6" max="6" width="10.7265625" style="2"/>
    <col min="7" max="8" width="8.7265625" style="2" hidden="1" customWidth="1"/>
    <col min="9" max="9" width="9.7265625" style="2" hidden="1" customWidth="1"/>
    <col min="10" max="11" width="8.81640625" style="2" hidden="1" customWidth="1"/>
    <col min="12" max="12" width="9.7265625" style="2" hidden="1" customWidth="1"/>
    <col min="13" max="14" width="8.81640625" style="2" hidden="1" customWidth="1"/>
    <col min="15" max="15" width="9.6328125" style="2" hidden="1" customWidth="1"/>
    <col min="16" max="16" width="13.08984375" style="2" customWidth="1"/>
    <col min="17" max="16384" width="8.7265625" style="2"/>
  </cols>
  <sheetData>
    <row r="1" spans="1:16" s="1" customFormat="1" ht="18.5">
      <c r="A1" s="3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30" t="s">
        <v>15</v>
      </c>
    </row>
    <row r="2" spans="1:16" s="1" customFormat="1" ht="18.5">
      <c r="A2" s="8">
        <v>1</v>
      </c>
      <c r="B2" s="9" t="s">
        <v>16</v>
      </c>
      <c r="C2" s="8" t="s">
        <v>17</v>
      </c>
      <c r="D2" s="9" t="s">
        <v>18</v>
      </c>
      <c r="E2" s="9" t="s">
        <v>19</v>
      </c>
      <c r="F2" s="10"/>
      <c r="G2" s="8" t="s">
        <v>20</v>
      </c>
      <c r="H2" s="23">
        <v>7000000</v>
      </c>
      <c r="I2" s="24">
        <v>6995000</v>
      </c>
      <c r="J2" s="8" t="s">
        <v>21</v>
      </c>
      <c r="K2" s="8" t="s">
        <v>22</v>
      </c>
      <c r="L2" s="10"/>
      <c r="M2" s="10"/>
      <c r="N2" s="10"/>
      <c r="O2" s="10"/>
      <c r="P2" s="16" t="s">
        <v>22</v>
      </c>
    </row>
    <row r="3" spans="1:16" s="1" customFormat="1" ht="18.5">
      <c r="A3" s="8">
        <v>2</v>
      </c>
      <c r="B3" s="11" t="s">
        <v>23</v>
      </c>
      <c r="C3" s="11" t="s">
        <v>17</v>
      </c>
      <c r="D3" s="11" t="s">
        <v>24</v>
      </c>
      <c r="E3" s="11" t="s">
        <v>25</v>
      </c>
      <c r="F3" s="10"/>
      <c r="G3" s="12" t="s">
        <v>26</v>
      </c>
      <c r="H3" s="25">
        <v>5000000</v>
      </c>
      <c r="I3" s="25">
        <v>4994500</v>
      </c>
      <c r="J3" s="26" t="s">
        <v>21</v>
      </c>
      <c r="K3" s="8" t="s">
        <v>22</v>
      </c>
      <c r="L3" s="10"/>
      <c r="M3" s="10"/>
      <c r="N3" s="10"/>
      <c r="O3" s="10"/>
      <c r="P3" s="16" t="s">
        <v>22</v>
      </c>
    </row>
    <row r="4" spans="1:16" s="1" customFormat="1" ht="18.5">
      <c r="A4" s="8">
        <v>3</v>
      </c>
      <c r="B4" s="9" t="s">
        <v>27</v>
      </c>
      <c r="C4" s="8" t="s">
        <v>17</v>
      </c>
      <c r="D4" s="9" t="s">
        <v>28</v>
      </c>
      <c r="E4" s="9" t="s">
        <v>29</v>
      </c>
      <c r="F4" s="10"/>
      <c r="G4" s="8" t="s">
        <v>26</v>
      </c>
      <c r="H4" s="27">
        <v>2000000</v>
      </c>
      <c r="I4" s="24">
        <f>998893*2</f>
        <v>1997786</v>
      </c>
      <c r="J4" s="8" t="s">
        <v>21</v>
      </c>
      <c r="K4" s="8" t="s">
        <v>22</v>
      </c>
      <c r="L4" s="10"/>
      <c r="M4" s="10"/>
      <c r="N4" s="10"/>
      <c r="O4" s="10"/>
      <c r="P4" s="16" t="s">
        <v>22</v>
      </c>
    </row>
    <row r="5" spans="1:16" s="1" customFormat="1" ht="18.5">
      <c r="A5" s="8">
        <v>4</v>
      </c>
      <c r="B5" s="11" t="s">
        <v>30</v>
      </c>
      <c r="C5" s="11" t="s">
        <v>31</v>
      </c>
      <c r="D5" s="11" t="s">
        <v>32</v>
      </c>
      <c r="E5" s="11" t="s">
        <v>33</v>
      </c>
      <c r="F5" s="10"/>
      <c r="G5" s="12" t="s">
        <v>20</v>
      </c>
      <c r="H5" s="25">
        <v>3000000</v>
      </c>
      <c r="I5" s="25">
        <v>2956500</v>
      </c>
      <c r="J5" s="26" t="s">
        <v>21</v>
      </c>
      <c r="K5" s="8" t="s">
        <v>22</v>
      </c>
      <c r="L5" s="10"/>
      <c r="M5" s="10"/>
      <c r="N5" s="10"/>
      <c r="O5" s="10"/>
      <c r="P5" s="16" t="s">
        <v>22</v>
      </c>
    </row>
    <row r="6" spans="1:16" s="1" customFormat="1" ht="18.5">
      <c r="A6" s="8">
        <v>5</v>
      </c>
      <c r="B6" s="9" t="s">
        <v>34</v>
      </c>
      <c r="C6" s="8" t="s">
        <v>35</v>
      </c>
      <c r="D6" s="9" t="s">
        <v>36</v>
      </c>
      <c r="E6" s="13" t="s">
        <v>37</v>
      </c>
      <c r="F6" s="10"/>
      <c r="G6" s="8" t="s">
        <v>26</v>
      </c>
      <c r="H6" s="27">
        <v>8670000</v>
      </c>
      <c r="I6" s="24">
        <f>4334997.5*2</f>
        <v>8669995</v>
      </c>
      <c r="J6" s="8" t="s">
        <v>21</v>
      </c>
      <c r="K6" s="8" t="s">
        <v>22</v>
      </c>
      <c r="L6" s="10"/>
      <c r="M6" s="10"/>
      <c r="N6" s="10"/>
      <c r="O6" s="10"/>
      <c r="P6" s="16" t="s">
        <v>22</v>
      </c>
    </row>
    <row r="7" spans="1:16" s="1" customFormat="1" ht="18.5">
      <c r="A7" s="8">
        <v>6</v>
      </c>
      <c r="B7" s="9" t="s">
        <v>38</v>
      </c>
      <c r="C7" s="8" t="s">
        <v>39</v>
      </c>
      <c r="D7" s="9" t="s">
        <v>40</v>
      </c>
      <c r="E7" s="9" t="s">
        <v>41</v>
      </c>
      <c r="F7" s="10"/>
      <c r="G7" s="9" t="s">
        <v>20</v>
      </c>
      <c r="H7" s="27">
        <v>5000000</v>
      </c>
      <c r="I7" s="24">
        <v>5000000</v>
      </c>
      <c r="J7" s="8" t="s">
        <v>21</v>
      </c>
      <c r="K7" s="8" t="s">
        <v>22</v>
      </c>
      <c r="L7" s="10"/>
      <c r="M7" s="10"/>
      <c r="N7" s="10"/>
      <c r="O7" s="10"/>
      <c r="P7" s="16" t="s">
        <v>22</v>
      </c>
    </row>
    <row r="8" spans="1:16" s="1" customFormat="1" ht="18.5">
      <c r="A8" s="8">
        <v>7</v>
      </c>
      <c r="B8" s="9" t="s">
        <v>42</v>
      </c>
      <c r="C8" s="8" t="s">
        <v>39</v>
      </c>
      <c r="D8" s="9" t="s">
        <v>24</v>
      </c>
      <c r="E8" s="9" t="s">
        <v>43</v>
      </c>
      <c r="F8" s="10"/>
      <c r="G8" s="8" t="s">
        <v>20</v>
      </c>
      <c r="H8" s="27">
        <v>5000000</v>
      </c>
      <c r="I8" s="24">
        <v>4932500</v>
      </c>
      <c r="J8" s="8" t="s">
        <v>21</v>
      </c>
      <c r="K8" s="8" t="s">
        <v>22</v>
      </c>
      <c r="L8" s="10"/>
      <c r="M8" s="10"/>
      <c r="N8" s="10"/>
      <c r="O8" s="10"/>
      <c r="P8" s="16" t="s">
        <v>22</v>
      </c>
    </row>
    <row r="9" spans="1:16" s="1" customFormat="1" ht="18.5">
      <c r="A9" s="8">
        <v>8</v>
      </c>
      <c r="B9" s="9" t="s">
        <v>44</v>
      </c>
      <c r="C9" s="8" t="s">
        <v>45</v>
      </c>
      <c r="D9" s="9" t="s">
        <v>24</v>
      </c>
      <c r="E9" s="9" t="s">
        <v>46</v>
      </c>
      <c r="F9" s="10"/>
      <c r="G9" s="8" t="s">
        <v>20</v>
      </c>
      <c r="H9" s="27">
        <v>4000000</v>
      </c>
      <c r="I9" s="24">
        <f>1982450</f>
        <v>1982450</v>
      </c>
      <c r="J9" s="8" t="s">
        <v>21</v>
      </c>
      <c r="K9" s="8" t="s">
        <v>22</v>
      </c>
      <c r="L9" s="10"/>
      <c r="M9" s="10"/>
      <c r="N9" s="10"/>
      <c r="O9" s="10"/>
      <c r="P9" s="16" t="s">
        <v>22</v>
      </c>
    </row>
    <row r="10" spans="1:16" s="1" customFormat="1" ht="18.5">
      <c r="A10" s="8">
        <v>9</v>
      </c>
      <c r="B10" s="14" t="s">
        <v>47</v>
      </c>
      <c r="C10" s="14" t="s">
        <v>48</v>
      </c>
      <c r="D10" s="14" t="s">
        <v>49</v>
      </c>
      <c r="E10" s="14" t="s">
        <v>50</v>
      </c>
      <c r="F10" s="10"/>
      <c r="G10" s="12" t="s">
        <v>26</v>
      </c>
      <c r="H10" s="25">
        <v>7200000</v>
      </c>
      <c r="I10" s="25">
        <v>7081600</v>
      </c>
      <c r="J10" s="26" t="s">
        <v>21</v>
      </c>
      <c r="K10" s="8" t="s">
        <v>22</v>
      </c>
      <c r="L10" s="10"/>
      <c r="M10" s="10"/>
      <c r="N10" s="10"/>
      <c r="O10" s="10"/>
      <c r="P10" s="16" t="s">
        <v>22</v>
      </c>
    </row>
    <row r="11" spans="1:16" s="1" customFormat="1" ht="18.5">
      <c r="A11" s="8">
        <v>10</v>
      </c>
      <c r="B11" s="15" t="s">
        <v>51</v>
      </c>
      <c r="C11" s="15" t="s">
        <v>52</v>
      </c>
      <c r="D11" s="16" t="s">
        <v>53</v>
      </c>
      <c r="E11" s="16" t="s">
        <v>54</v>
      </c>
      <c r="F11" s="17">
        <v>8057714988</v>
      </c>
      <c r="G11" s="18">
        <v>10000</v>
      </c>
      <c r="H11" s="18">
        <f t="shared" ref="H11:H20" si="0">G11*2</f>
        <v>20000</v>
      </c>
      <c r="I11" s="18">
        <v>8400000</v>
      </c>
      <c r="J11" s="18">
        <v>2900000</v>
      </c>
      <c r="K11" s="18">
        <f t="shared" ref="K11:K20" si="1">G11*420</f>
        <v>4200000</v>
      </c>
      <c r="L11" s="18">
        <f t="shared" ref="L11:L20" si="2">H11*420</f>
        <v>8400000</v>
      </c>
      <c r="M11" s="18">
        <f t="shared" ref="M11:M20" si="3">L11/2</f>
        <v>4200000</v>
      </c>
      <c r="N11" s="18">
        <f t="shared" ref="N11:N20" si="4">M11-O11</f>
        <v>2100000</v>
      </c>
      <c r="O11" s="18">
        <v>2100000</v>
      </c>
      <c r="P11" s="16" t="s">
        <v>22</v>
      </c>
    </row>
    <row r="12" spans="1:16" s="1" customFormat="1" ht="19" customHeight="1">
      <c r="A12" s="8">
        <v>11</v>
      </c>
      <c r="B12" s="15" t="s">
        <v>55</v>
      </c>
      <c r="C12" s="15" t="s">
        <v>52</v>
      </c>
      <c r="D12" s="16" t="s">
        <v>56</v>
      </c>
      <c r="E12" s="16" t="s">
        <v>57</v>
      </c>
      <c r="F12" s="17" t="s">
        <v>58</v>
      </c>
      <c r="G12" s="18">
        <v>7620</v>
      </c>
      <c r="H12" s="18">
        <f t="shared" si="0"/>
        <v>15240</v>
      </c>
      <c r="I12" s="18">
        <v>6400000</v>
      </c>
      <c r="J12" s="18">
        <v>3200400</v>
      </c>
      <c r="K12" s="18">
        <f t="shared" si="1"/>
        <v>3200400</v>
      </c>
      <c r="L12" s="18">
        <f t="shared" si="2"/>
        <v>6400800</v>
      </c>
      <c r="M12" s="18">
        <f t="shared" si="3"/>
        <v>3200400</v>
      </c>
      <c r="N12" s="18">
        <f t="shared" si="4"/>
        <v>1600400</v>
      </c>
      <c r="O12" s="18">
        <v>1600000</v>
      </c>
      <c r="P12" s="16" t="s">
        <v>22</v>
      </c>
    </row>
    <row r="13" spans="1:16" s="1" customFormat="1" ht="18.5">
      <c r="A13" s="8">
        <v>12</v>
      </c>
      <c r="B13" s="19" t="s">
        <v>59</v>
      </c>
      <c r="C13" s="15" t="s">
        <v>52</v>
      </c>
      <c r="D13" s="16" t="s">
        <v>60</v>
      </c>
      <c r="E13" s="8" t="s">
        <v>61</v>
      </c>
      <c r="F13" s="17">
        <v>8033725221</v>
      </c>
      <c r="G13" s="20">
        <v>12050</v>
      </c>
      <c r="H13" s="18">
        <f t="shared" si="0"/>
        <v>24100</v>
      </c>
      <c r="I13" s="20">
        <v>10000000</v>
      </c>
      <c r="J13" s="20">
        <v>3000000</v>
      </c>
      <c r="K13" s="18">
        <f t="shared" si="1"/>
        <v>5061000</v>
      </c>
      <c r="L13" s="18">
        <f t="shared" si="2"/>
        <v>10122000</v>
      </c>
      <c r="M13" s="18">
        <f t="shared" si="3"/>
        <v>5061000</v>
      </c>
      <c r="N13" s="18">
        <f t="shared" si="4"/>
        <v>2561000</v>
      </c>
      <c r="O13" s="18">
        <v>2500000</v>
      </c>
      <c r="P13" s="16" t="s">
        <v>22</v>
      </c>
    </row>
    <row r="14" spans="1:16" s="1" customFormat="1" ht="18.5">
      <c r="A14" s="8">
        <v>13</v>
      </c>
      <c r="B14" s="15" t="s">
        <v>62</v>
      </c>
      <c r="C14" s="15" t="s">
        <v>52</v>
      </c>
      <c r="D14" s="16" t="s">
        <v>63</v>
      </c>
      <c r="E14" s="16" t="s">
        <v>64</v>
      </c>
      <c r="F14" s="17">
        <v>7035681858</v>
      </c>
      <c r="G14" s="18">
        <v>8000</v>
      </c>
      <c r="H14" s="18">
        <f t="shared" si="0"/>
        <v>16000</v>
      </c>
      <c r="I14" s="18">
        <v>6740000</v>
      </c>
      <c r="J14" s="18">
        <v>3370000</v>
      </c>
      <c r="K14" s="18">
        <f t="shared" si="1"/>
        <v>3360000</v>
      </c>
      <c r="L14" s="18">
        <f t="shared" si="2"/>
        <v>6720000</v>
      </c>
      <c r="M14" s="18">
        <f t="shared" si="3"/>
        <v>3360000</v>
      </c>
      <c r="N14" s="18">
        <f t="shared" si="4"/>
        <v>1675000</v>
      </c>
      <c r="O14" s="18">
        <v>1685000</v>
      </c>
      <c r="P14" s="16" t="s">
        <v>22</v>
      </c>
    </row>
    <row r="15" spans="1:16" s="1" customFormat="1" ht="18.5">
      <c r="A15" s="8">
        <v>14</v>
      </c>
      <c r="B15" s="15" t="s">
        <v>65</v>
      </c>
      <c r="C15" s="15" t="s">
        <v>52</v>
      </c>
      <c r="D15" s="16" t="s">
        <v>66</v>
      </c>
      <c r="E15" s="16" t="s">
        <v>67</v>
      </c>
      <c r="F15" s="17" t="s">
        <v>68</v>
      </c>
      <c r="G15" s="18">
        <v>15000</v>
      </c>
      <c r="H15" s="18">
        <f t="shared" si="0"/>
        <v>30000</v>
      </c>
      <c r="I15" s="18">
        <v>12600000</v>
      </c>
      <c r="J15" s="18">
        <v>4100000</v>
      </c>
      <c r="K15" s="18">
        <f t="shared" si="1"/>
        <v>6300000</v>
      </c>
      <c r="L15" s="18">
        <f t="shared" si="2"/>
        <v>12600000</v>
      </c>
      <c r="M15" s="18">
        <f t="shared" si="3"/>
        <v>6300000</v>
      </c>
      <c r="N15" s="18">
        <f t="shared" si="4"/>
        <v>3150000</v>
      </c>
      <c r="O15" s="18">
        <v>3150000</v>
      </c>
      <c r="P15" s="16" t="s">
        <v>22</v>
      </c>
    </row>
    <row r="16" spans="1:16" s="1" customFormat="1" ht="18.5">
      <c r="A16" s="8">
        <v>15</v>
      </c>
      <c r="B16" s="15" t="s">
        <v>69</v>
      </c>
      <c r="C16" s="15" t="s">
        <v>52</v>
      </c>
      <c r="D16" s="16" t="s">
        <v>66</v>
      </c>
      <c r="E16" s="16" t="s">
        <v>70</v>
      </c>
      <c r="F16" s="17">
        <v>9065565031</v>
      </c>
      <c r="G16" s="18">
        <v>10000</v>
      </c>
      <c r="H16" s="18">
        <f t="shared" si="0"/>
        <v>20000</v>
      </c>
      <c r="I16" s="18">
        <v>8400000</v>
      </c>
      <c r="J16" s="18">
        <v>4200000</v>
      </c>
      <c r="K16" s="18">
        <f t="shared" si="1"/>
        <v>4200000</v>
      </c>
      <c r="L16" s="18">
        <f t="shared" si="2"/>
        <v>8400000</v>
      </c>
      <c r="M16" s="18">
        <f t="shared" si="3"/>
        <v>4200000</v>
      </c>
      <c r="N16" s="18">
        <f t="shared" si="4"/>
        <v>2100000</v>
      </c>
      <c r="O16" s="18">
        <v>2100000</v>
      </c>
      <c r="P16" s="16" t="s">
        <v>22</v>
      </c>
    </row>
    <row r="17" spans="1:16" s="1" customFormat="1" ht="18.5">
      <c r="A17" s="8">
        <v>16</v>
      </c>
      <c r="B17" s="15" t="s">
        <v>71</v>
      </c>
      <c r="C17" s="15" t="s">
        <v>52</v>
      </c>
      <c r="D17" s="16" t="s">
        <v>66</v>
      </c>
      <c r="E17" s="16" t="s">
        <v>72</v>
      </c>
      <c r="F17" s="17">
        <v>7034621949</v>
      </c>
      <c r="G17" s="18">
        <v>7143</v>
      </c>
      <c r="H17" s="18">
        <f t="shared" si="0"/>
        <v>14286</v>
      </c>
      <c r="I17" s="18">
        <v>6000000</v>
      </c>
      <c r="J17" s="18">
        <v>1400000</v>
      </c>
      <c r="K17" s="18">
        <f t="shared" si="1"/>
        <v>3000060</v>
      </c>
      <c r="L17" s="18">
        <f t="shared" si="2"/>
        <v>6000120</v>
      </c>
      <c r="M17" s="18">
        <f t="shared" si="3"/>
        <v>3000060</v>
      </c>
      <c r="N17" s="18">
        <f t="shared" si="4"/>
        <v>1600060</v>
      </c>
      <c r="O17" s="18">
        <v>1400000</v>
      </c>
      <c r="P17" s="16" t="s">
        <v>22</v>
      </c>
    </row>
    <row r="18" spans="1:16" s="1" customFormat="1" ht="33" customHeight="1">
      <c r="A18" s="8">
        <v>17</v>
      </c>
      <c r="B18" s="15" t="s">
        <v>73</v>
      </c>
      <c r="C18" s="15" t="s">
        <v>52</v>
      </c>
      <c r="D18" s="16" t="s">
        <v>74</v>
      </c>
      <c r="E18" s="16" t="s">
        <v>75</v>
      </c>
      <c r="F18" s="17">
        <v>8066262972</v>
      </c>
      <c r="G18" s="18">
        <v>5000</v>
      </c>
      <c r="H18" s="18">
        <f t="shared" si="0"/>
        <v>10000</v>
      </c>
      <c r="I18" s="18">
        <v>4150000</v>
      </c>
      <c r="J18" s="18">
        <v>2050000</v>
      </c>
      <c r="K18" s="18">
        <f t="shared" si="1"/>
        <v>2100000</v>
      </c>
      <c r="L18" s="18">
        <f t="shared" si="2"/>
        <v>4200000</v>
      </c>
      <c r="M18" s="18">
        <f t="shared" si="3"/>
        <v>2100000</v>
      </c>
      <c r="N18" s="18">
        <f t="shared" si="4"/>
        <v>1075000</v>
      </c>
      <c r="O18" s="18">
        <v>1025000</v>
      </c>
      <c r="P18" s="16" t="s">
        <v>22</v>
      </c>
    </row>
    <row r="19" spans="1:16" s="1" customFormat="1" ht="18.5">
      <c r="A19" s="8">
        <v>18</v>
      </c>
      <c r="B19" s="15" t="s">
        <v>76</v>
      </c>
      <c r="C19" s="15" t="s">
        <v>52</v>
      </c>
      <c r="D19" s="16" t="s">
        <v>77</v>
      </c>
      <c r="E19" s="16" t="s">
        <v>78</v>
      </c>
      <c r="F19" s="17">
        <v>7033338237</v>
      </c>
      <c r="G19" s="18">
        <v>5000</v>
      </c>
      <c r="H19" s="18">
        <f t="shared" si="0"/>
        <v>10000</v>
      </c>
      <c r="I19" s="18">
        <v>4200000</v>
      </c>
      <c r="J19" s="18">
        <v>1000000</v>
      </c>
      <c r="K19" s="18">
        <f t="shared" si="1"/>
        <v>2100000</v>
      </c>
      <c r="L19" s="18">
        <f t="shared" si="2"/>
        <v>4200000</v>
      </c>
      <c r="M19" s="18">
        <f t="shared" si="3"/>
        <v>2100000</v>
      </c>
      <c r="N19" s="18">
        <f t="shared" si="4"/>
        <v>1050000</v>
      </c>
      <c r="O19" s="18">
        <v>1050000</v>
      </c>
      <c r="P19" s="16" t="s">
        <v>22</v>
      </c>
    </row>
    <row r="20" spans="1:16" s="1" customFormat="1" ht="18.5">
      <c r="A20" s="8">
        <v>19</v>
      </c>
      <c r="B20" s="15" t="s">
        <v>79</v>
      </c>
      <c r="C20" s="15" t="s">
        <v>52</v>
      </c>
      <c r="D20" s="16" t="s">
        <v>66</v>
      </c>
      <c r="E20" s="15" t="s">
        <v>80</v>
      </c>
      <c r="F20" s="17">
        <v>8033536932</v>
      </c>
      <c r="G20" s="18">
        <v>15000</v>
      </c>
      <c r="H20" s="18">
        <f t="shared" si="0"/>
        <v>30000</v>
      </c>
      <c r="I20" s="18">
        <v>12600000</v>
      </c>
      <c r="J20" s="18">
        <v>5000000</v>
      </c>
      <c r="K20" s="18">
        <f t="shared" si="1"/>
        <v>6300000</v>
      </c>
      <c r="L20" s="18">
        <f t="shared" si="2"/>
        <v>12600000</v>
      </c>
      <c r="M20" s="18">
        <f t="shared" si="3"/>
        <v>6300000</v>
      </c>
      <c r="N20" s="18">
        <f t="shared" si="4"/>
        <v>3150000</v>
      </c>
      <c r="O20" s="18">
        <v>3150000</v>
      </c>
      <c r="P20" s="16" t="s">
        <v>22</v>
      </c>
    </row>
    <row r="21" spans="1:16" s="1" customFormat="1" ht="18.5">
      <c r="A21" s="8">
        <v>20</v>
      </c>
      <c r="B21" s="9" t="s">
        <v>81</v>
      </c>
      <c r="C21" s="8" t="s">
        <v>52</v>
      </c>
      <c r="D21" s="9" t="s">
        <v>82</v>
      </c>
      <c r="E21" s="9" t="s">
        <v>83</v>
      </c>
      <c r="F21" s="10"/>
      <c r="G21" s="8" t="s">
        <v>20</v>
      </c>
      <c r="H21" s="27">
        <v>9700000</v>
      </c>
      <c r="I21" s="24">
        <v>9665693</v>
      </c>
      <c r="J21" s="8" t="s">
        <v>21</v>
      </c>
      <c r="K21" s="8" t="s">
        <v>22</v>
      </c>
      <c r="L21" s="10"/>
      <c r="M21" s="10"/>
      <c r="N21" s="10"/>
      <c r="O21" s="10"/>
      <c r="P21" s="16" t="s">
        <v>22</v>
      </c>
    </row>
    <row r="22" spans="1:16" s="1" customFormat="1" ht="18.5">
      <c r="A22" s="8">
        <v>21</v>
      </c>
      <c r="B22" s="9" t="s">
        <v>84</v>
      </c>
      <c r="C22" s="8" t="s">
        <v>52</v>
      </c>
      <c r="D22" s="9" t="s">
        <v>36</v>
      </c>
      <c r="E22" s="9" t="s">
        <v>85</v>
      </c>
      <c r="F22" s="10"/>
      <c r="G22" s="8" t="s">
        <v>26</v>
      </c>
      <c r="H22" s="27">
        <v>9500000</v>
      </c>
      <c r="I22" s="24">
        <f>4750000*2</f>
        <v>9500000</v>
      </c>
      <c r="J22" s="8" t="s">
        <v>21</v>
      </c>
      <c r="K22" s="8" t="s">
        <v>22</v>
      </c>
      <c r="L22" s="10"/>
      <c r="M22" s="10"/>
      <c r="N22" s="10"/>
      <c r="O22" s="10"/>
      <c r="P22" s="16" t="s">
        <v>22</v>
      </c>
    </row>
    <row r="23" spans="1:16" s="1" customFormat="1" ht="18.5">
      <c r="A23" s="8">
        <v>22</v>
      </c>
      <c r="B23" s="8" t="s">
        <v>86</v>
      </c>
      <c r="C23" s="8" t="s">
        <v>52</v>
      </c>
      <c r="D23" s="8" t="s">
        <v>87</v>
      </c>
      <c r="E23" s="8" t="s">
        <v>88</v>
      </c>
      <c r="F23" s="10"/>
      <c r="G23" s="12" t="s">
        <v>26</v>
      </c>
      <c r="H23" s="25">
        <v>9500000</v>
      </c>
      <c r="I23" s="25">
        <f>H23-16311</f>
        <v>9483689</v>
      </c>
      <c r="J23" s="26" t="s">
        <v>21</v>
      </c>
      <c r="K23" s="8" t="s">
        <v>22</v>
      </c>
      <c r="L23" s="10"/>
      <c r="M23" s="10"/>
      <c r="N23" s="10"/>
      <c r="O23" s="10"/>
      <c r="P23" s="16" t="s">
        <v>22</v>
      </c>
    </row>
    <row r="24" spans="1:16">
      <c r="A24" s="8">
        <v>23</v>
      </c>
      <c r="B24" s="9" t="s">
        <v>89</v>
      </c>
      <c r="C24" s="8" t="s">
        <v>52</v>
      </c>
      <c r="D24" s="9" t="s">
        <v>90</v>
      </c>
      <c r="E24" s="9" t="s">
        <v>91</v>
      </c>
      <c r="F24" s="10"/>
      <c r="G24" s="9" t="s">
        <v>26</v>
      </c>
      <c r="H24" s="27">
        <v>9000000</v>
      </c>
      <c r="I24" s="24">
        <v>9000000</v>
      </c>
      <c r="J24" s="8" t="s">
        <v>21</v>
      </c>
      <c r="K24" s="8" t="s">
        <v>22</v>
      </c>
      <c r="L24" s="10"/>
      <c r="M24" s="10"/>
      <c r="N24" s="10"/>
      <c r="O24" s="10"/>
      <c r="P24" s="16" t="s">
        <v>22</v>
      </c>
    </row>
    <row r="25" spans="1:16">
      <c r="A25" s="8">
        <v>24</v>
      </c>
      <c r="B25" s="9" t="s">
        <v>92</v>
      </c>
      <c r="C25" s="8" t="s">
        <v>52</v>
      </c>
      <c r="D25" s="9" t="s">
        <v>93</v>
      </c>
      <c r="E25" s="9" t="s">
        <v>94</v>
      </c>
      <c r="F25" s="10"/>
      <c r="G25" s="8" t="s">
        <v>26</v>
      </c>
      <c r="H25" s="23">
        <v>7600000</v>
      </c>
      <c r="I25" s="24">
        <f>3773600*2</f>
        <v>7547200</v>
      </c>
      <c r="J25" s="8" t="s">
        <v>21</v>
      </c>
      <c r="K25" s="8" t="s">
        <v>22</v>
      </c>
      <c r="L25" s="10"/>
      <c r="M25" s="10"/>
      <c r="N25" s="10"/>
      <c r="O25" s="10"/>
      <c r="P25" s="16" t="s">
        <v>22</v>
      </c>
    </row>
    <row r="26" spans="1:16">
      <c r="A26" s="8">
        <v>25</v>
      </c>
      <c r="B26" s="9" t="s">
        <v>95</v>
      </c>
      <c r="C26" s="8" t="s">
        <v>52</v>
      </c>
      <c r="D26" s="9" t="s">
        <v>96</v>
      </c>
      <c r="E26" s="9" t="s">
        <v>97</v>
      </c>
      <c r="F26" s="10"/>
      <c r="G26" s="8" t="s">
        <v>20</v>
      </c>
      <c r="H26" s="23">
        <v>6500000</v>
      </c>
      <c r="I26" s="24">
        <f>3247500*2</f>
        <v>6495000</v>
      </c>
      <c r="J26" s="8" t="s">
        <v>21</v>
      </c>
      <c r="K26" s="8" t="s">
        <v>22</v>
      </c>
      <c r="L26" s="10"/>
      <c r="M26" s="10"/>
      <c r="N26" s="10"/>
      <c r="O26" s="10"/>
      <c r="P26" s="16" t="s">
        <v>22</v>
      </c>
    </row>
    <row r="27" spans="1:16">
      <c r="A27" s="8">
        <v>26</v>
      </c>
      <c r="B27" s="9" t="s">
        <v>98</v>
      </c>
      <c r="C27" s="8" t="s">
        <v>52</v>
      </c>
      <c r="D27" s="9" t="s">
        <v>99</v>
      </c>
      <c r="E27" s="13" t="s">
        <v>100</v>
      </c>
      <c r="F27" s="10"/>
      <c r="G27" s="8" t="s">
        <v>20</v>
      </c>
      <c r="H27" s="23">
        <v>5500000</v>
      </c>
      <c r="I27" s="24">
        <f>H27</f>
        <v>5500000</v>
      </c>
      <c r="J27" s="8" t="s">
        <v>21</v>
      </c>
      <c r="K27" s="8" t="s">
        <v>22</v>
      </c>
      <c r="L27" s="10"/>
      <c r="M27" s="10"/>
      <c r="N27" s="10"/>
      <c r="O27" s="10"/>
      <c r="P27" s="16" t="s">
        <v>22</v>
      </c>
    </row>
    <row r="28" spans="1:16">
      <c r="A28" s="8">
        <v>27</v>
      </c>
      <c r="B28" s="9" t="s">
        <v>101</v>
      </c>
      <c r="C28" s="8" t="s">
        <v>52</v>
      </c>
      <c r="D28" s="9" t="s">
        <v>28</v>
      </c>
      <c r="E28" s="9" t="s">
        <v>102</v>
      </c>
      <c r="F28" s="10"/>
      <c r="G28" s="9" t="s">
        <v>20</v>
      </c>
      <c r="H28" s="27">
        <v>5000000</v>
      </c>
      <c r="I28" s="24">
        <v>5000000</v>
      </c>
      <c r="J28" s="8" t="s">
        <v>21</v>
      </c>
      <c r="K28" s="8" t="s">
        <v>22</v>
      </c>
      <c r="L28" s="10"/>
      <c r="M28" s="10"/>
      <c r="N28" s="10"/>
      <c r="O28" s="10"/>
      <c r="P28" s="16" t="s">
        <v>22</v>
      </c>
    </row>
    <row r="29" spans="1:16">
      <c r="A29" s="8">
        <v>28</v>
      </c>
      <c r="B29" s="11" t="s">
        <v>103</v>
      </c>
      <c r="C29" s="11" t="s">
        <v>52</v>
      </c>
      <c r="D29" s="11" t="s">
        <v>24</v>
      </c>
      <c r="E29" s="11" t="s">
        <v>104</v>
      </c>
      <c r="F29" s="10"/>
      <c r="G29" s="12" t="s">
        <v>26</v>
      </c>
      <c r="H29" s="25">
        <v>5000000</v>
      </c>
      <c r="I29" s="25">
        <v>4998500</v>
      </c>
      <c r="J29" s="26" t="s">
        <v>21</v>
      </c>
      <c r="K29" s="8" t="s">
        <v>22</v>
      </c>
      <c r="L29" s="10"/>
      <c r="M29" s="10"/>
      <c r="N29" s="10"/>
      <c r="O29" s="10"/>
      <c r="P29" s="16" t="s">
        <v>22</v>
      </c>
    </row>
    <row r="30" spans="1:16">
      <c r="A30" s="8">
        <v>29</v>
      </c>
      <c r="B30" s="8" t="s">
        <v>105</v>
      </c>
      <c r="C30" s="8" t="s">
        <v>52</v>
      </c>
      <c r="D30" s="8" t="s">
        <v>106</v>
      </c>
      <c r="E30" s="8" t="s">
        <v>107</v>
      </c>
      <c r="F30" s="10"/>
      <c r="G30" s="8" t="s">
        <v>20</v>
      </c>
      <c r="H30" s="28">
        <v>5000000</v>
      </c>
      <c r="I30" s="24">
        <v>4991855.82</v>
      </c>
      <c r="J30" s="8" t="s">
        <v>21</v>
      </c>
      <c r="K30" s="8" t="s">
        <v>22</v>
      </c>
      <c r="L30" s="10"/>
      <c r="M30" s="10"/>
      <c r="N30" s="10"/>
      <c r="O30" s="10"/>
      <c r="P30" s="16" t="s">
        <v>22</v>
      </c>
    </row>
    <row r="31" spans="1:16">
      <c r="A31" s="8">
        <v>30</v>
      </c>
      <c r="B31" s="9" t="s">
        <v>108</v>
      </c>
      <c r="C31" s="8" t="s">
        <v>52</v>
      </c>
      <c r="D31" s="9" t="s">
        <v>24</v>
      </c>
      <c r="E31" s="9" t="s">
        <v>109</v>
      </c>
      <c r="F31" s="10"/>
      <c r="G31" s="8" t="s">
        <v>20</v>
      </c>
      <c r="H31" s="27">
        <v>5000000</v>
      </c>
      <c r="I31" s="24">
        <f>2488550*2</f>
        <v>4977100</v>
      </c>
      <c r="J31" s="8" t="s">
        <v>21</v>
      </c>
      <c r="K31" s="8" t="s">
        <v>22</v>
      </c>
      <c r="L31" s="10"/>
      <c r="M31" s="10"/>
      <c r="N31" s="10"/>
      <c r="O31" s="10"/>
      <c r="P31" s="16" t="s">
        <v>22</v>
      </c>
    </row>
    <row r="32" spans="1:16">
      <c r="A32" s="8">
        <v>31</v>
      </c>
      <c r="B32" s="9" t="s">
        <v>110</v>
      </c>
      <c r="C32" s="8" t="s">
        <v>52</v>
      </c>
      <c r="D32" s="9" t="s">
        <v>111</v>
      </c>
      <c r="E32" s="9" t="s">
        <v>112</v>
      </c>
      <c r="F32" s="10"/>
      <c r="G32" s="9" t="s">
        <v>26</v>
      </c>
      <c r="H32" s="27">
        <v>5000000</v>
      </c>
      <c r="I32" s="24">
        <f>2476275*2</f>
        <v>4952550</v>
      </c>
      <c r="J32" s="8" t="s">
        <v>21</v>
      </c>
      <c r="K32" s="8" t="s">
        <v>22</v>
      </c>
      <c r="L32" s="10"/>
      <c r="M32" s="10"/>
      <c r="N32" s="10"/>
      <c r="O32" s="10"/>
      <c r="P32" s="16" t="s">
        <v>22</v>
      </c>
    </row>
    <row r="33" spans="1:16">
      <c r="A33" s="8">
        <v>32</v>
      </c>
      <c r="B33" s="9" t="s">
        <v>113</v>
      </c>
      <c r="C33" s="8" t="s">
        <v>52</v>
      </c>
      <c r="D33" s="9" t="s">
        <v>28</v>
      </c>
      <c r="E33" s="9" t="s">
        <v>114</v>
      </c>
      <c r="F33" s="10"/>
      <c r="G33" s="8" t="s">
        <v>20</v>
      </c>
      <c r="H33" s="27">
        <v>5000000</v>
      </c>
      <c r="I33" s="24">
        <f>2469897*2</f>
        <v>4939794</v>
      </c>
      <c r="J33" s="8" t="s">
        <v>21</v>
      </c>
      <c r="K33" s="8" t="s">
        <v>22</v>
      </c>
      <c r="L33" s="10"/>
      <c r="M33" s="10"/>
      <c r="N33" s="10"/>
      <c r="O33" s="10"/>
      <c r="P33" s="16" t="s">
        <v>22</v>
      </c>
    </row>
    <row r="34" spans="1:16">
      <c r="A34" s="8">
        <v>33</v>
      </c>
      <c r="B34" s="9" t="s">
        <v>115</v>
      </c>
      <c r="C34" s="8" t="s">
        <v>52</v>
      </c>
      <c r="D34" s="9" t="s">
        <v>106</v>
      </c>
      <c r="E34" s="9" t="s">
        <v>116</v>
      </c>
      <c r="F34" s="10"/>
      <c r="G34" s="8" t="s">
        <v>20</v>
      </c>
      <c r="H34" s="23">
        <v>4000000</v>
      </c>
      <c r="I34" s="24">
        <v>3992900</v>
      </c>
      <c r="J34" s="8" t="s">
        <v>21</v>
      </c>
      <c r="K34" s="8" t="s">
        <v>22</v>
      </c>
      <c r="L34" s="10"/>
      <c r="M34" s="10"/>
      <c r="N34" s="10"/>
      <c r="O34" s="10"/>
      <c r="P34" s="16" t="s">
        <v>22</v>
      </c>
    </row>
    <row r="35" spans="1:16">
      <c r="A35" s="8">
        <v>34</v>
      </c>
      <c r="B35" s="9" t="s">
        <v>117</v>
      </c>
      <c r="C35" s="8" t="s">
        <v>52</v>
      </c>
      <c r="D35" s="9" t="s">
        <v>24</v>
      </c>
      <c r="E35" s="9" t="s">
        <v>118</v>
      </c>
      <c r="F35" s="10"/>
      <c r="G35" s="9" t="s">
        <v>20</v>
      </c>
      <c r="H35" s="27">
        <v>4000000</v>
      </c>
      <c r="I35" s="24">
        <f>1981700*2</f>
        <v>3963400</v>
      </c>
      <c r="J35" s="8" t="s">
        <v>21</v>
      </c>
      <c r="K35" s="8" t="s">
        <v>22</v>
      </c>
      <c r="L35" s="10"/>
      <c r="M35" s="10"/>
      <c r="N35" s="10"/>
      <c r="O35" s="10"/>
      <c r="P35" s="16" t="s">
        <v>22</v>
      </c>
    </row>
    <row r="36" spans="1:16">
      <c r="A36" s="8">
        <v>35</v>
      </c>
      <c r="B36" s="11" t="s">
        <v>119</v>
      </c>
      <c r="C36" s="11" t="s">
        <v>52</v>
      </c>
      <c r="D36" s="11" t="s">
        <v>24</v>
      </c>
      <c r="E36" s="11" t="s">
        <v>120</v>
      </c>
      <c r="F36" s="10"/>
      <c r="G36" s="12" t="s">
        <v>20</v>
      </c>
      <c r="H36" s="25">
        <v>3200000</v>
      </c>
      <c r="I36" s="25">
        <v>3143600</v>
      </c>
      <c r="J36" s="26" t="s">
        <v>21</v>
      </c>
      <c r="K36" s="8" t="s">
        <v>22</v>
      </c>
      <c r="L36" s="10"/>
      <c r="M36" s="10"/>
      <c r="N36" s="10"/>
      <c r="O36" s="10"/>
      <c r="P36" s="16" t="s">
        <v>22</v>
      </c>
    </row>
    <row r="37" spans="1:16">
      <c r="A37" s="8">
        <v>36</v>
      </c>
      <c r="B37" s="11" t="s">
        <v>121</v>
      </c>
      <c r="C37" s="11" t="s">
        <v>52</v>
      </c>
      <c r="D37" s="11" t="s">
        <v>122</v>
      </c>
      <c r="E37" s="11" t="s">
        <v>123</v>
      </c>
      <c r="F37" s="10"/>
      <c r="G37" s="12" t="s">
        <v>20</v>
      </c>
      <c r="H37" s="25">
        <v>3240000</v>
      </c>
      <c r="I37" s="25">
        <v>3139496.48</v>
      </c>
      <c r="J37" s="26" t="s">
        <v>21</v>
      </c>
      <c r="K37" s="8" t="s">
        <v>22</v>
      </c>
      <c r="L37" s="10"/>
      <c r="M37" s="10"/>
      <c r="N37" s="10"/>
      <c r="O37" s="10"/>
      <c r="P37" s="16" t="s">
        <v>22</v>
      </c>
    </row>
    <row r="38" spans="1:16">
      <c r="A38" s="8">
        <v>37</v>
      </c>
      <c r="B38" s="9" t="s">
        <v>124</v>
      </c>
      <c r="C38" s="8" t="s">
        <v>52</v>
      </c>
      <c r="D38" s="9" t="s">
        <v>125</v>
      </c>
      <c r="E38" s="9" t="s">
        <v>126</v>
      </c>
      <c r="F38" s="10"/>
      <c r="G38" s="9" t="s">
        <v>20</v>
      </c>
      <c r="H38" s="27">
        <v>3000000</v>
      </c>
      <c r="I38" s="24">
        <v>3000000</v>
      </c>
      <c r="J38" s="8" t="s">
        <v>21</v>
      </c>
      <c r="K38" s="8" t="s">
        <v>22</v>
      </c>
      <c r="L38" s="10"/>
      <c r="M38" s="10"/>
      <c r="N38" s="10"/>
      <c r="O38" s="10"/>
      <c r="P38" s="16" t="s">
        <v>22</v>
      </c>
    </row>
    <row r="39" spans="1:16">
      <c r="A39" s="8">
        <v>38</v>
      </c>
      <c r="B39" s="11" t="s">
        <v>127</v>
      </c>
      <c r="C39" s="11" t="s">
        <v>52</v>
      </c>
      <c r="D39" s="11" t="s">
        <v>128</v>
      </c>
      <c r="E39" s="11" t="s">
        <v>129</v>
      </c>
      <c r="F39" s="10"/>
      <c r="G39" s="12" t="s">
        <v>20</v>
      </c>
      <c r="H39" s="25">
        <v>3000000</v>
      </c>
      <c r="I39" s="25">
        <v>2981500</v>
      </c>
      <c r="J39" s="26" t="s">
        <v>21</v>
      </c>
      <c r="K39" s="8" t="s">
        <v>22</v>
      </c>
      <c r="L39" s="10"/>
      <c r="M39" s="10"/>
      <c r="N39" s="10"/>
      <c r="O39" s="10"/>
      <c r="P39" s="16" t="s">
        <v>22</v>
      </c>
    </row>
    <row r="40" spans="1:16">
      <c r="A40" s="8">
        <v>39</v>
      </c>
      <c r="B40" s="9" t="s">
        <v>130</v>
      </c>
      <c r="C40" s="8" t="s">
        <v>52</v>
      </c>
      <c r="D40" s="9" t="s">
        <v>24</v>
      </c>
      <c r="E40" s="9" t="s">
        <v>131</v>
      </c>
      <c r="F40" s="10"/>
      <c r="G40" s="8" t="s">
        <v>26</v>
      </c>
      <c r="H40" s="27">
        <v>3000000</v>
      </c>
      <c r="I40" s="24">
        <f>1475396.5*2</f>
        <v>2950793</v>
      </c>
      <c r="J40" s="8" t="s">
        <v>21</v>
      </c>
      <c r="K40" s="8" t="s">
        <v>22</v>
      </c>
      <c r="L40" s="10"/>
      <c r="M40" s="10"/>
      <c r="N40" s="10"/>
      <c r="O40" s="10"/>
      <c r="P40" s="16" t="s">
        <v>22</v>
      </c>
    </row>
    <row r="41" spans="1:16">
      <c r="A41" s="8">
        <v>40</v>
      </c>
      <c r="B41" s="8" t="s">
        <v>132</v>
      </c>
      <c r="C41" s="8" t="s">
        <v>52</v>
      </c>
      <c r="D41" s="8" t="s">
        <v>133</v>
      </c>
      <c r="E41" s="8" t="s">
        <v>134</v>
      </c>
      <c r="F41" s="10"/>
      <c r="G41" s="8" t="s">
        <v>26</v>
      </c>
      <c r="H41" s="23">
        <v>2000000</v>
      </c>
      <c r="I41" s="24">
        <v>1998000</v>
      </c>
      <c r="J41" s="8" t="s">
        <v>21</v>
      </c>
      <c r="K41" s="8" t="s">
        <v>22</v>
      </c>
      <c r="L41" s="10"/>
      <c r="M41" s="10"/>
      <c r="N41" s="10"/>
      <c r="O41" s="10"/>
      <c r="P41" s="16" t="s">
        <v>22</v>
      </c>
    </row>
    <row r="42" spans="1:16">
      <c r="A42" s="8">
        <v>41</v>
      </c>
      <c r="B42" s="9" t="s">
        <v>135</v>
      </c>
      <c r="C42" s="8" t="s">
        <v>52</v>
      </c>
      <c r="D42" s="9" t="s">
        <v>28</v>
      </c>
      <c r="E42" s="9" t="s">
        <v>136</v>
      </c>
      <c r="F42" s="10"/>
      <c r="G42" s="9" t="s">
        <v>26</v>
      </c>
      <c r="H42" s="27">
        <v>1200000</v>
      </c>
      <c r="I42" s="24">
        <f>H42</f>
        <v>1200000</v>
      </c>
      <c r="J42" s="8" t="s">
        <v>21</v>
      </c>
      <c r="K42" s="8" t="s">
        <v>22</v>
      </c>
      <c r="L42" s="10"/>
      <c r="M42" s="10"/>
      <c r="N42" s="10"/>
      <c r="O42" s="10"/>
      <c r="P42" s="16" t="s">
        <v>22</v>
      </c>
    </row>
    <row r="43" spans="1:16">
      <c r="A43" s="8">
        <v>42</v>
      </c>
      <c r="B43" s="15" t="s">
        <v>137</v>
      </c>
      <c r="C43" s="15" t="s">
        <v>138</v>
      </c>
      <c r="D43" s="16" t="s">
        <v>53</v>
      </c>
      <c r="E43" s="16" t="s">
        <v>139</v>
      </c>
      <c r="F43" s="17">
        <v>8053447111</v>
      </c>
      <c r="G43" s="18">
        <v>9524</v>
      </c>
      <c r="H43" s="18">
        <f t="shared" ref="H43:H49" si="5">G43*2</f>
        <v>19048</v>
      </c>
      <c r="I43" s="18">
        <v>8000000</v>
      </c>
      <c r="J43" s="18">
        <v>1500000</v>
      </c>
      <c r="K43" s="18">
        <f t="shared" ref="K43:K49" si="6">G43*420</f>
        <v>4000080</v>
      </c>
      <c r="L43" s="18">
        <f t="shared" ref="L43:L49" si="7">H43*420</f>
        <v>8000160</v>
      </c>
      <c r="M43" s="18">
        <f t="shared" ref="M43:M49" si="8">L43/2</f>
        <v>4000080</v>
      </c>
      <c r="N43" s="18">
        <f t="shared" ref="N43:N49" si="9">M43-O43</f>
        <v>2500080</v>
      </c>
      <c r="O43" s="18">
        <v>1500000</v>
      </c>
      <c r="P43" s="16" t="s">
        <v>22</v>
      </c>
    </row>
    <row r="44" spans="1:16">
      <c r="A44" s="8">
        <v>43</v>
      </c>
      <c r="B44" s="15" t="s">
        <v>140</v>
      </c>
      <c r="C44" s="15" t="s">
        <v>138</v>
      </c>
      <c r="D44" s="16" t="s">
        <v>66</v>
      </c>
      <c r="E44" s="16" t="s">
        <v>141</v>
      </c>
      <c r="F44" s="17" t="s">
        <v>142</v>
      </c>
      <c r="G44" s="18">
        <v>7500</v>
      </c>
      <c r="H44" s="18">
        <f t="shared" si="5"/>
        <v>15000</v>
      </c>
      <c r="I44" s="18">
        <v>6000000</v>
      </c>
      <c r="J44" s="18">
        <v>1500000</v>
      </c>
      <c r="K44" s="18">
        <f t="shared" si="6"/>
        <v>3150000</v>
      </c>
      <c r="L44" s="18">
        <f t="shared" si="7"/>
        <v>6300000</v>
      </c>
      <c r="M44" s="18">
        <f t="shared" si="8"/>
        <v>3150000</v>
      </c>
      <c r="N44" s="18">
        <f t="shared" si="9"/>
        <v>1650000</v>
      </c>
      <c r="O44" s="18">
        <v>1500000</v>
      </c>
      <c r="P44" s="16" t="s">
        <v>22</v>
      </c>
    </row>
    <row r="45" spans="1:16">
      <c r="A45" s="8">
        <v>44</v>
      </c>
      <c r="B45" s="15" t="s">
        <v>143</v>
      </c>
      <c r="C45" s="15" t="s">
        <v>138</v>
      </c>
      <c r="D45" s="16" t="s">
        <v>66</v>
      </c>
      <c r="E45" s="16" t="s">
        <v>144</v>
      </c>
      <c r="F45" s="17">
        <v>8146071101</v>
      </c>
      <c r="G45" s="18">
        <v>12136</v>
      </c>
      <c r="H45" s="18">
        <f t="shared" si="5"/>
        <v>24272</v>
      </c>
      <c r="I45" s="18">
        <v>10194240</v>
      </c>
      <c r="J45" s="18">
        <v>2100000</v>
      </c>
      <c r="K45" s="18">
        <f t="shared" si="6"/>
        <v>5097120</v>
      </c>
      <c r="L45" s="18">
        <f t="shared" si="7"/>
        <v>10194240</v>
      </c>
      <c r="M45" s="18">
        <f t="shared" si="8"/>
        <v>5097120</v>
      </c>
      <c r="N45" s="18">
        <f t="shared" si="9"/>
        <v>2997120</v>
      </c>
      <c r="O45" s="18">
        <v>2100000</v>
      </c>
      <c r="P45" s="16" t="s">
        <v>22</v>
      </c>
    </row>
    <row r="46" spans="1:16">
      <c r="A46" s="8">
        <v>45</v>
      </c>
      <c r="B46" s="15" t="s">
        <v>145</v>
      </c>
      <c r="C46" s="15" t="s">
        <v>138</v>
      </c>
      <c r="D46" s="16" t="s">
        <v>60</v>
      </c>
      <c r="E46" s="16" t="s">
        <v>146</v>
      </c>
      <c r="F46" s="17">
        <v>7033570177</v>
      </c>
      <c r="G46" s="18">
        <v>6250</v>
      </c>
      <c r="H46" s="18">
        <f t="shared" si="5"/>
        <v>12500</v>
      </c>
      <c r="I46" s="18">
        <v>5200000</v>
      </c>
      <c r="J46" s="18">
        <v>2600000</v>
      </c>
      <c r="K46" s="18">
        <f t="shared" si="6"/>
        <v>2625000</v>
      </c>
      <c r="L46" s="18">
        <f t="shared" si="7"/>
        <v>5250000</v>
      </c>
      <c r="M46" s="18">
        <f t="shared" si="8"/>
        <v>2625000</v>
      </c>
      <c r="N46" s="18">
        <f t="shared" si="9"/>
        <v>1325000</v>
      </c>
      <c r="O46" s="18">
        <v>1300000</v>
      </c>
      <c r="P46" s="16" t="s">
        <v>22</v>
      </c>
    </row>
    <row r="47" spans="1:16">
      <c r="A47" s="8">
        <v>46</v>
      </c>
      <c r="B47" s="15" t="s">
        <v>147</v>
      </c>
      <c r="C47" s="15" t="s">
        <v>138</v>
      </c>
      <c r="D47" s="16" t="s">
        <v>148</v>
      </c>
      <c r="E47" s="16" t="s">
        <v>149</v>
      </c>
      <c r="F47" s="17">
        <v>9059950680</v>
      </c>
      <c r="G47" s="18">
        <v>15000</v>
      </c>
      <c r="H47" s="18">
        <f t="shared" si="5"/>
        <v>30000</v>
      </c>
      <c r="I47" s="18">
        <v>12600000</v>
      </c>
      <c r="J47" s="18">
        <v>6000000</v>
      </c>
      <c r="K47" s="18">
        <f t="shared" si="6"/>
        <v>6300000</v>
      </c>
      <c r="L47" s="18">
        <f t="shared" si="7"/>
        <v>12600000</v>
      </c>
      <c r="M47" s="18">
        <f t="shared" si="8"/>
        <v>6300000</v>
      </c>
      <c r="N47" s="18">
        <f t="shared" si="9"/>
        <v>3150000</v>
      </c>
      <c r="O47" s="18">
        <v>3150000</v>
      </c>
      <c r="P47" s="16" t="s">
        <v>22</v>
      </c>
    </row>
    <row r="48" spans="1:16">
      <c r="A48" s="8">
        <v>47</v>
      </c>
      <c r="B48" s="15" t="s">
        <v>150</v>
      </c>
      <c r="C48" s="15" t="s">
        <v>138</v>
      </c>
      <c r="D48" s="16" t="s">
        <v>60</v>
      </c>
      <c r="E48" s="16" t="s">
        <v>151</v>
      </c>
      <c r="F48" s="17">
        <v>8099332337</v>
      </c>
      <c r="G48" s="18">
        <v>5000</v>
      </c>
      <c r="H48" s="18">
        <f t="shared" si="5"/>
        <v>10000</v>
      </c>
      <c r="I48" s="18">
        <v>4200000</v>
      </c>
      <c r="J48" s="18">
        <v>2100000</v>
      </c>
      <c r="K48" s="18">
        <f t="shared" si="6"/>
        <v>2100000</v>
      </c>
      <c r="L48" s="18">
        <f t="shared" si="7"/>
        <v>4200000</v>
      </c>
      <c r="M48" s="18">
        <f t="shared" si="8"/>
        <v>2100000</v>
      </c>
      <c r="N48" s="18">
        <f t="shared" si="9"/>
        <v>1050000</v>
      </c>
      <c r="O48" s="18">
        <v>1050000</v>
      </c>
      <c r="P48" s="16" t="s">
        <v>22</v>
      </c>
    </row>
    <row r="49" spans="1:16">
      <c r="A49" s="8">
        <v>48</v>
      </c>
      <c r="B49" s="15" t="s">
        <v>152</v>
      </c>
      <c r="C49" s="15" t="s">
        <v>138</v>
      </c>
      <c r="D49" s="16" t="s">
        <v>153</v>
      </c>
      <c r="E49" s="16" t="s">
        <v>154</v>
      </c>
      <c r="F49" s="17">
        <v>8066050248</v>
      </c>
      <c r="G49" s="18">
        <v>8200</v>
      </c>
      <c r="H49" s="18">
        <f t="shared" si="5"/>
        <v>16400</v>
      </c>
      <c r="I49" s="18">
        <v>6820000</v>
      </c>
      <c r="J49" s="18">
        <v>2244000</v>
      </c>
      <c r="K49" s="18">
        <f t="shared" si="6"/>
        <v>3444000</v>
      </c>
      <c r="L49" s="18">
        <f t="shared" si="7"/>
        <v>6888000</v>
      </c>
      <c r="M49" s="18">
        <f t="shared" si="8"/>
        <v>3444000</v>
      </c>
      <c r="N49" s="18">
        <f t="shared" si="9"/>
        <v>1739000</v>
      </c>
      <c r="O49" s="18">
        <v>1705000</v>
      </c>
      <c r="P49" s="16" t="s">
        <v>22</v>
      </c>
    </row>
    <row r="50" spans="1:16">
      <c r="A50" s="8">
        <v>49</v>
      </c>
      <c r="B50" s="9" t="s">
        <v>155</v>
      </c>
      <c r="C50" s="8" t="s">
        <v>138</v>
      </c>
      <c r="D50" s="9" t="s">
        <v>156</v>
      </c>
      <c r="E50" s="9" t="s">
        <v>157</v>
      </c>
      <c r="F50" s="10"/>
      <c r="G50" s="9" t="s">
        <v>20</v>
      </c>
      <c r="H50" s="27">
        <v>9500000</v>
      </c>
      <c r="I50" s="24">
        <f>4748382.2*2</f>
        <v>9496764.4000000004</v>
      </c>
      <c r="J50" s="8" t="s">
        <v>21</v>
      </c>
      <c r="K50" s="8" t="s">
        <v>22</v>
      </c>
      <c r="L50" s="10"/>
      <c r="M50" s="10"/>
      <c r="N50" s="10"/>
      <c r="O50" s="10"/>
      <c r="P50" s="16" t="s">
        <v>22</v>
      </c>
    </row>
    <row r="51" spans="1:16">
      <c r="A51" s="8">
        <v>50</v>
      </c>
      <c r="B51" s="8" t="s">
        <v>158</v>
      </c>
      <c r="C51" s="8" t="s">
        <v>138</v>
      </c>
      <c r="D51" s="8" t="s">
        <v>28</v>
      </c>
      <c r="E51" s="8" t="s">
        <v>159</v>
      </c>
      <c r="F51" s="10"/>
      <c r="G51" s="8" t="s">
        <v>20</v>
      </c>
      <c r="H51" s="28">
        <v>9500000</v>
      </c>
      <c r="I51" s="24">
        <f>9500000-24555</f>
        <v>9475445</v>
      </c>
      <c r="J51" s="8" t="s">
        <v>21</v>
      </c>
      <c r="K51" s="8" t="s">
        <v>22</v>
      </c>
      <c r="L51" s="10"/>
      <c r="M51" s="10"/>
      <c r="N51" s="10"/>
      <c r="O51" s="10"/>
      <c r="P51" s="16" t="s">
        <v>22</v>
      </c>
    </row>
    <row r="52" spans="1:16">
      <c r="A52" s="8">
        <v>51</v>
      </c>
      <c r="B52" s="9" t="s">
        <v>160</v>
      </c>
      <c r="C52" s="8" t="s">
        <v>138</v>
      </c>
      <c r="D52" s="9" t="s">
        <v>96</v>
      </c>
      <c r="E52" s="9" t="s">
        <v>161</v>
      </c>
      <c r="F52" s="10"/>
      <c r="G52" s="9" t="s">
        <v>20</v>
      </c>
      <c r="H52" s="27">
        <v>9300000</v>
      </c>
      <c r="I52" s="24">
        <v>9190000</v>
      </c>
      <c r="J52" s="8" t="s">
        <v>162</v>
      </c>
      <c r="K52" s="8" t="s">
        <v>163</v>
      </c>
      <c r="L52" s="10"/>
      <c r="M52" s="10"/>
      <c r="N52" s="10"/>
      <c r="O52" s="10"/>
      <c r="P52" s="16" t="s">
        <v>22</v>
      </c>
    </row>
    <row r="53" spans="1:16">
      <c r="A53" s="8">
        <v>52</v>
      </c>
      <c r="B53" s="9" t="s">
        <v>164</v>
      </c>
      <c r="C53" s="8" t="s">
        <v>138</v>
      </c>
      <c r="D53" s="9" t="s">
        <v>165</v>
      </c>
      <c r="E53" s="9" t="s">
        <v>166</v>
      </c>
      <c r="F53" s="10"/>
      <c r="G53" s="9" t="s">
        <v>20</v>
      </c>
      <c r="H53" s="27">
        <v>9000000</v>
      </c>
      <c r="I53" s="24">
        <f>4478179*2</f>
        <v>8956358</v>
      </c>
      <c r="J53" s="8" t="s">
        <v>21</v>
      </c>
      <c r="K53" s="8" t="s">
        <v>22</v>
      </c>
      <c r="L53" s="10"/>
      <c r="M53" s="10"/>
      <c r="N53" s="10"/>
      <c r="O53" s="10"/>
      <c r="P53" s="16" t="s">
        <v>22</v>
      </c>
    </row>
    <row r="54" spans="1:16">
      <c r="A54" s="8">
        <v>53</v>
      </c>
      <c r="B54" s="11" t="s">
        <v>167</v>
      </c>
      <c r="C54" s="11" t="s">
        <v>138</v>
      </c>
      <c r="D54" s="11" t="s">
        <v>168</v>
      </c>
      <c r="E54" s="11" t="s">
        <v>169</v>
      </c>
      <c r="F54" s="10"/>
      <c r="G54" s="12" t="s">
        <v>20</v>
      </c>
      <c r="H54" s="25">
        <v>7075000</v>
      </c>
      <c r="I54" s="25">
        <f>H54</f>
        <v>7075000</v>
      </c>
      <c r="J54" s="26" t="s">
        <v>21</v>
      </c>
      <c r="K54" s="8" t="s">
        <v>22</v>
      </c>
      <c r="L54" s="10"/>
      <c r="M54" s="10"/>
      <c r="N54" s="10"/>
      <c r="O54" s="10"/>
      <c r="P54" s="16" t="s">
        <v>22</v>
      </c>
    </row>
    <row r="55" spans="1:16">
      <c r="A55" s="8">
        <v>54</v>
      </c>
      <c r="B55" s="9" t="s">
        <v>170</v>
      </c>
      <c r="C55" s="8" t="s">
        <v>138</v>
      </c>
      <c r="D55" s="9" t="s">
        <v>18</v>
      </c>
      <c r="E55" s="9" t="s">
        <v>171</v>
      </c>
      <c r="F55" s="10"/>
      <c r="G55" s="9" t="s">
        <v>26</v>
      </c>
      <c r="H55" s="27">
        <v>6400000</v>
      </c>
      <c r="I55" s="24">
        <f>3191052*2</f>
        <v>6382104</v>
      </c>
      <c r="J55" s="8" t="s">
        <v>21</v>
      </c>
      <c r="K55" s="8" t="s">
        <v>22</v>
      </c>
      <c r="L55" s="10"/>
      <c r="M55" s="10"/>
      <c r="N55" s="10"/>
      <c r="O55" s="10"/>
      <c r="P55" s="16" t="s">
        <v>22</v>
      </c>
    </row>
    <row r="56" spans="1:16">
      <c r="A56" s="8">
        <v>55</v>
      </c>
      <c r="B56" s="11" t="s">
        <v>172</v>
      </c>
      <c r="C56" s="11" t="s">
        <v>138</v>
      </c>
      <c r="D56" s="11" t="s">
        <v>173</v>
      </c>
      <c r="E56" s="11" t="s">
        <v>174</v>
      </c>
      <c r="F56" s="10"/>
      <c r="G56" s="12" t="s">
        <v>20</v>
      </c>
      <c r="H56" s="25">
        <v>5000000</v>
      </c>
      <c r="I56" s="29">
        <v>4996500</v>
      </c>
      <c r="J56" s="26" t="s">
        <v>162</v>
      </c>
      <c r="K56" s="8" t="s">
        <v>22</v>
      </c>
      <c r="L56" s="10"/>
      <c r="M56" s="10"/>
      <c r="N56" s="10"/>
      <c r="O56" s="10"/>
      <c r="P56" s="16" t="s">
        <v>22</v>
      </c>
    </row>
    <row r="57" spans="1:16">
      <c r="A57" s="8">
        <v>56</v>
      </c>
      <c r="B57" s="11" t="s">
        <v>175</v>
      </c>
      <c r="C57" s="11" t="s">
        <v>138</v>
      </c>
      <c r="D57" s="11" t="s">
        <v>24</v>
      </c>
      <c r="E57" s="11" t="s">
        <v>176</v>
      </c>
      <c r="F57" s="10"/>
      <c r="G57" s="12" t="s">
        <v>20</v>
      </c>
      <c r="H57" s="25">
        <v>5000000</v>
      </c>
      <c r="I57" s="25">
        <v>4982500</v>
      </c>
      <c r="J57" s="26" t="s">
        <v>21</v>
      </c>
      <c r="K57" s="8" t="s">
        <v>22</v>
      </c>
      <c r="L57" s="10"/>
      <c r="M57" s="10"/>
      <c r="N57" s="10"/>
      <c r="O57" s="10"/>
      <c r="P57" s="16" t="s">
        <v>22</v>
      </c>
    </row>
    <row r="58" spans="1:16">
      <c r="A58" s="8">
        <v>57</v>
      </c>
      <c r="B58" s="11" t="s">
        <v>177</v>
      </c>
      <c r="C58" s="11" t="s">
        <v>138</v>
      </c>
      <c r="D58" s="11" t="s">
        <v>106</v>
      </c>
      <c r="E58" s="11" t="s">
        <v>178</v>
      </c>
      <c r="F58" s="10"/>
      <c r="G58" s="12" t="s">
        <v>20</v>
      </c>
      <c r="H58" s="25">
        <v>5000000</v>
      </c>
      <c r="I58" s="25">
        <v>4602500</v>
      </c>
      <c r="J58" s="26" t="s">
        <v>21</v>
      </c>
      <c r="K58" s="8" t="s">
        <v>22</v>
      </c>
      <c r="L58" s="10"/>
      <c r="M58" s="10"/>
      <c r="N58" s="10"/>
      <c r="O58" s="10"/>
      <c r="P58" s="16" t="s">
        <v>22</v>
      </c>
    </row>
    <row r="59" spans="1:16">
      <c r="A59" s="8">
        <v>59</v>
      </c>
      <c r="B59" s="8" t="s">
        <v>179</v>
      </c>
      <c r="C59" s="8" t="s">
        <v>138</v>
      </c>
      <c r="D59" s="8" t="s">
        <v>180</v>
      </c>
      <c r="E59" s="8" t="s">
        <v>181</v>
      </c>
      <c r="F59" s="10"/>
      <c r="G59" s="12" t="s">
        <v>20</v>
      </c>
      <c r="H59" s="25">
        <v>4500000</v>
      </c>
      <c r="I59" s="25">
        <v>4393419.58</v>
      </c>
      <c r="J59" s="26" t="s">
        <v>21</v>
      </c>
      <c r="K59" s="8" t="s">
        <v>22</v>
      </c>
      <c r="L59" s="10"/>
      <c r="M59" s="10"/>
      <c r="N59" s="10"/>
      <c r="O59" s="10"/>
      <c r="P59" s="16" t="s">
        <v>22</v>
      </c>
    </row>
    <row r="60" spans="1:16">
      <c r="A60" s="8">
        <v>60</v>
      </c>
      <c r="B60" s="8" t="s">
        <v>182</v>
      </c>
      <c r="C60" s="8" t="s">
        <v>138</v>
      </c>
      <c r="D60" s="8" t="s">
        <v>183</v>
      </c>
      <c r="E60" s="9" t="s">
        <v>184</v>
      </c>
      <c r="F60" s="10"/>
      <c r="G60" s="8" t="s">
        <v>20</v>
      </c>
      <c r="H60" s="23">
        <v>5000000</v>
      </c>
      <c r="I60" s="24">
        <f>2133535*2</f>
        <v>4267070</v>
      </c>
      <c r="J60" s="8" t="s">
        <v>21</v>
      </c>
      <c r="K60" s="8" t="s">
        <v>185</v>
      </c>
      <c r="L60" s="10"/>
      <c r="M60" s="10"/>
      <c r="N60" s="10"/>
      <c r="O60" s="10"/>
      <c r="P60" s="16" t="s">
        <v>22</v>
      </c>
    </row>
    <row r="61" spans="1:16">
      <c r="A61" s="8">
        <v>61</v>
      </c>
      <c r="B61" s="21" t="s">
        <v>186</v>
      </c>
      <c r="C61" s="8" t="s">
        <v>138</v>
      </c>
      <c r="D61" s="9" t="s">
        <v>187</v>
      </c>
      <c r="E61" s="9" t="s">
        <v>188</v>
      </c>
      <c r="F61" s="10"/>
      <c r="G61" s="9" t="s">
        <v>26</v>
      </c>
      <c r="H61" s="27">
        <v>4000000</v>
      </c>
      <c r="I61" s="24">
        <v>4000000</v>
      </c>
      <c r="J61" s="8" t="s">
        <v>21</v>
      </c>
      <c r="K61" s="8" t="s">
        <v>22</v>
      </c>
      <c r="L61" s="10"/>
      <c r="M61" s="10"/>
      <c r="N61" s="10"/>
      <c r="O61" s="10"/>
      <c r="P61" s="16" t="s">
        <v>22</v>
      </c>
    </row>
    <row r="62" spans="1:16">
      <c r="A62" s="8">
        <v>62</v>
      </c>
      <c r="B62" s="21" t="s">
        <v>189</v>
      </c>
      <c r="C62" s="8" t="s">
        <v>138</v>
      </c>
      <c r="D62" s="9" t="s">
        <v>24</v>
      </c>
      <c r="E62" s="9" t="s">
        <v>190</v>
      </c>
      <c r="F62" s="10"/>
      <c r="G62" s="9" t="s">
        <v>26</v>
      </c>
      <c r="H62" s="27">
        <v>4000000</v>
      </c>
      <c r="I62" s="24">
        <v>4000000</v>
      </c>
      <c r="J62" s="8" t="s">
        <v>21</v>
      </c>
      <c r="K62" s="8" t="s">
        <v>22</v>
      </c>
      <c r="L62" s="10"/>
      <c r="M62" s="10"/>
      <c r="N62" s="10"/>
      <c r="O62" s="10"/>
      <c r="P62" s="16" t="s">
        <v>22</v>
      </c>
    </row>
    <row r="63" spans="1:16">
      <c r="A63" s="8">
        <v>63</v>
      </c>
      <c r="B63" s="9" t="s">
        <v>191</v>
      </c>
      <c r="C63" s="8" t="s">
        <v>138</v>
      </c>
      <c r="D63" s="9" t="s">
        <v>192</v>
      </c>
      <c r="E63" s="9" t="s">
        <v>193</v>
      </c>
      <c r="F63" s="10"/>
      <c r="G63" s="8" t="s">
        <v>20</v>
      </c>
      <c r="H63" s="27">
        <v>4000000</v>
      </c>
      <c r="I63" s="24">
        <f>(1889632.5+110000)*2</f>
        <v>3999265</v>
      </c>
      <c r="J63" s="8" t="s">
        <v>21</v>
      </c>
      <c r="K63" s="8" t="s">
        <v>22</v>
      </c>
      <c r="L63" s="10"/>
      <c r="M63" s="10"/>
      <c r="N63" s="10"/>
      <c r="O63" s="10"/>
      <c r="P63" s="16" t="s">
        <v>22</v>
      </c>
    </row>
    <row r="64" spans="1:16">
      <c r="A64" s="8">
        <v>65</v>
      </c>
      <c r="B64" s="21" t="s">
        <v>194</v>
      </c>
      <c r="C64" s="8" t="s">
        <v>138</v>
      </c>
      <c r="D64" s="21" t="s">
        <v>24</v>
      </c>
      <c r="E64" s="9" t="s">
        <v>195</v>
      </c>
      <c r="F64" s="10"/>
      <c r="G64" s="8" t="s">
        <v>20</v>
      </c>
      <c r="H64" s="23">
        <v>4000000</v>
      </c>
      <c r="I64" s="24">
        <f>1972882.5*2</f>
        <v>3945765</v>
      </c>
      <c r="J64" s="8" t="s">
        <v>21</v>
      </c>
      <c r="K64" s="8" t="s">
        <v>22</v>
      </c>
      <c r="L64" s="10"/>
      <c r="M64" s="10"/>
      <c r="N64" s="10"/>
      <c r="O64" s="10"/>
      <c r="P64" s="16" t="s">
        <v>22</v>
      </c>
    </row>
    <row r="65" spans="1:16">
      <c r="A65" s="8">
        <v>66</v>
      </c>
      <c r="B65" s="9" t="s">
        <v>196</v>
      </c>
      <c r="C65" s="8" t="s">
        <v>138</v>
      </c>
      <c r="D65" s="9" t="s">
        <v>106</v>
      </c>
      <c r="E65" s="9" t="s">
        <v>197</v>
      </c>
      <c r="F65" s="10"/>
      <c r="G65" s="9" t="s">
        <v>26</v>
      </c>
      <c r="H65" s="27">
        <v>4000000</v>
      </c>
      <c r="I65" s="24">
        <f>1964205*2</f>
        <v>3928410</v>
      </c>
      <c r="J65" s="8" t="s">
        <v>21</v>
      </c>
      <c r="K65" s="8" t="s">
        <v>22</v>
      </c>
      <c r="L65" s="10"/>
      <c r="M65" s="10"/>
      <c r="N65" s="10"/>
      <c r="O65" s="10"/>
      <c r="P65" s="16" t="s">
        <v>22</v>
      </c>
    </row>
    <row r="66" spans="1:16">
      <c r="A66" s="8">
        <v>67</v>
      </c>
      <c r="B66" s="13" t="s">
        <v>198</v>
      </c>
      <c r="C66" s="8" t="s">
        <v>138</v>
      </c>
      <c r="D66" s="13" t="s">
        <v>199</v>
      </c>
      <c r="E66" s="13" t="s">
        <v>200</v>
      </c>
      <c r="F66" s="10"/>
      <c r="G66" s="13" t="s">
        <v>20</v>
      </c>
      <c r="H66" s="27">
        <v>4000000</v>
      </c>
      <c r="I66" s="24">
        <f>3808699</f>
        <v>3808699</v>
      </c>
      <c r="J66" s="8" t="s">
        <v>162</v>
      </c>
      <c r="K66" s="8" t="s">
        <v>22</v>
      </c>
      <c r="L66" s="10"/>
      <c r="M66" s="10"/>
      <c r="N66" s="10"/>
      <c r="O66" s="10"/>
      <c r="P66" s="16" t="s">
        <v>22</v>
      </c>
    </row>
    <row r="67" spans="1:16">
      <c r="A67" s="8">
        <v>68</v>
      </c>
      <c r="B67" s="9" t="s">
        <v>201</v>
      </c>
      <c r="C67" s="8" t="s">
        <v>138</v>
      </c>
      <c r="D67" s="9" t="s">
        <v>106</v>
      </c>
      <c r="E67" s="9" t="s">
        <v>202</v>
      </c>
      <c r="F67" s="10"/>
      <c r="G67" s="8" t="s">
        <v>20</v>
      </c>
      <c r="H67" s="27">
        <v>3400000</v>
      </c>
      <c r="I67" s="24">
        <f>1692272*2</f>
        <v>3384544</v>
      </c>
      <c r="J67" s="8" t="s">
        <v>21</v>
      </c>
      <c r="K67" s="8" t="s">
        <v>22</v>
      </c>
      <c r="L67" s="10"/>
      <c r="M67" s="10"/>
      <c r="N67" s="10"/>
      <c r="O67" s="10"/>
      <c r="P67" s="16" t="s">
        <v>22</v>
      </c>
    </row>
    <row r="68" spans="1:16">
      <c r="A68" s="8">
        <v>69</v>
      </c>
      <c r="B68" s="9" t="s">
        <v>203</v>
      </c>
      <c r="C68" s="8" t="s">
        <v>138</v>
      </c>
      <c r="D68" s="9" t="s">
        <v>28</v>
      </c>
      <c r="E68" s="9" t="s">
        <v>204</v>
      </c>
      <c r="F68" s="10"/>
      <c r="G68" s="8" t="s">
        <v>20</v>
      </c>
      <c r="H68" s="27">
        <v>3200000</v>
      </c>
      <c r="I68" s="24">
        <f>1598496*2</f>
        <v>3196992</v>
      </c>
      <c r="J68" s="8" t="s">
        <v>21</v>
      </c>
      <c r="K68" s="8" t="s">
        <v>22</v>
      </c>
      <c r="L68" s="10"/>
      <c r="M68" s="10"/>
      <c r="N68" s="10"/>
      <c r="O68" s="10"/>
      <c r="P68" s="16" t="s">
        <v>22</v>
      </c>
    </row>
    <row r="69" spans="1:16">
      <c r="A69" s="8">
        <v>70</v>
      </c>
      <c r="B69" s="8" t="s">
        <v>205</v>
      </c>
      <c r="C69" s="8" t="s">
        <v>138</v>
      </c>
      <c r="D69" s="8" t="s">
        <v>24</v>
      </c>
      <c r="E69" s="9" t="s">
        <v>206</v>
      </c>
      <c r="F69" s="10"/>
      <c r="G69" s="8" t="s">
        <v>20</v>
      </c>
      <c r="H69" s="27">
        <v>4000000</v>
      </c>
      <c r="I69" s="24">
        <v>2983050</v>
      </c>
      <c r="J69" s="8" t="s">
        <v>21</v>
      </c>
      <c r="K69" s="8" t="s">
        <v>22</v>
      </c>
      <c r="L69" s="10"/>
      <c r="M69" s="10"/>
      <c r="N69" s="10"/>
      <c r="O69" s="10"/>
      <c r="P69" s="16" t="s">
        <v>22</v>
      </c>
    </row>
    <row r="70" spans="1:16">
      <c r="A70" s="8">
        <v>71</v>
      </c>
      <c r="B70" s="8" t="s">
        <v>145</v>
      </c>
      <c r="C70" s="8" t="s">
        <v>138</v>
      </c>
      <c r="D70" s="8" t="s">
        <v>207</v>
      </c>
      <c r="E70" s="8" t="s">
        <v>208</v>
      </c>
      <c r="F70" s="10"/>
      <c r="G70" s="12" t="s">
        <v>26</v>
      </c>
      <c r="H70" s="25">
        <v>2500000</v>
      </c>
      <c r="I70" s="25">
        <v>2482225.2400000002</v>
      </c>
      <c r="J70" s="26" t="s">
        <v>21</v>
      </c>
      <c r="K70" s="8" t="s">
        <v>22</v>
      </c>
      <c r="L70" s="10"/>
      <c r="M70" s="10"/>
      <c r="N70" s="10"/>
      <c r="O70" s="10"/>
      <c r="P70" s="16" t="s">
        <v>22</v>
      </c>
    </row>
    <row r="71" spans="1:16">
      <c r="A71" s="8">
        <v>72</v>
      </c>
      <c r="B71" s="9" t="s">
        <v>209</v>
      </c>
      <c r="C71" s="8" t="s">
        <v>138</v>
      </c>
      <c r="D71" s="9" t="s">
        <v>210</v>
      </c>
      <c r="E71" s="9" t="s">
        <v>211</v>
      </c>
      <c r="F71" s="10"/>
      <c r="G71" s="9" t="s">
        <v>20</v>
      </c>
      <c r="H71" s="27">
        <v>2500000</v>
      </c>
      <c r="I71" s="24">
        <v>2470486</v>
      </c>
      <c r="J71" s="8" t="s">
        <v>21</v>
      </c>
      <c r="K71" s="8" t="s">
        <v>22</v>
      </c>
      <c r="L71" s="10"/>
      <c r="M71" s="10"/>
      <c r="N71" s="10"/>
      <c r="O71" s="10"/>
      <c r="P71" s="16" t="s">
        <v>22</v>
      </c>
    </row>
    <row r="72" spans="1:16">
      <c r="A72" s="8">
        <v>73</v>
      </c>
      <c r="B72" s="8" t="s">
        <v>212</v>
      </c>
      <c r="C72" s="8" t="s">
        <v>138</v>
      </c>
      <c r="D72" s="8" t="s">
        <v>213</v>
      </c>
      <c r="E72" s="8"/>
      <c r="F72" s="10"/>
      <c r="G72" s="8" t="s">
        <v>20</v>
      </c>
      <c r="H72" s="28">
        <v>2100000</v>
      </c>
      <c r="I72" s="24">
        <v>2100000</v>
      </c>
      <c r="J72" s="8" t="s">
        <v>162</v>
      </c>
      <c r="K72" s="8" t="s">
        <v>22</v>
      </c>
      <c r="L72" s="10"/>
      <c r="M72" s="10"/>
      <c r="N72" s="10"/>
      <c r="O72" s="10"/>
      <c r="P72" s="16" t="s">
        <v>22</v>
      </c>
    </row>
    <row r="73" spans="1:16">
      <c r="A73" s="8">
        <v>74</v>
      </c>
      <c r="B73" s="11" t="s">
        <v>214</v>
      </c>
      <c r="C73" s="11" t="s">
        <v>138</v>
      </c>
      <c r="D73" s="11" t="s">
        <v>215</v>
      </c>
      <c r="E73" s="11" t="s">
        <v>216</v>
      </c>
      <c r="F73" s="10"/>
      <c r="G73" s="12" t="s">
        <v>20</v>
      </c>
      <c r="H73" s="25">
        <v>2000000</v>
      </c>
      <c r="I73" s="29">
        <v>2000000</v>
      </c>
      <c r="J73" s="26" t="s">
        <v>162</v>
      </c>
      <c r="K73" s="8" t="s">
        <v>22</v>
      </c>
      <c r="L73" s="10"/>
      <c r="M73" s="10"/>
      <c r="N73" s="10"/>
      <c r="O73" s="10"/>
      <c r="P73" s="16" t="s">
        <v>22</v>
      </c>
    </row>
    <row r="74" spans="1:16">
      <c r="A74" s="8">
        <v>75</v>
      </c>
      <c r="B74" s="9" t="s">
        <v>217</v>
      </c>
      <c r="C74" s="8" t="s">
        <v>138</v>
      </c>
      <c r="D74" s="9" t="s">
        <v>28</v>
      </c>
      <c r="E74" s="9" t="s">
        <v>218</v>
      </c>
      <c r="F74" s="10"/>
      <c r="G74" s="8" t="s">
        <v>20</v>
      </c>
      <c r="H74" s="27">
        <v>2000000</v>
      </c>
      <c r="I74" s="24">
        <v>1997786</v>
      </c>
      <c r="J74" s="8" t="s">
        <v>21</v>
      </c>
      <c r="K74" s="8" t="s">
        <v>22</v>
      </c>
      <c r="L74" s="10"/>
      <c r="M74" s="10"/>
      <c r="N74" s="10"/>
      <c r="O74" s="10"/>
      <c r="P74" s="16" t="s">
        <v>22</v>
      </c>
    </row>
    <row r="75" spans="1:16">
      <c r="A75" s="8">
        <v>76</v>
      </c>
      <c r="B75" s="11" t="s">
        <v>219</v>
      </c>
      <c r="C75" s="11" t="s">
        <v>138</v>
      </c>
      <c r="D75" s="11" t="s">
        <v>220</v>
      </c>
      <c r="E75" s="11" t="s">
        <v>221</v>
      </c>
      <c r="F75" s="10"/>
      <c r="G75" s="12" t="s">
        <v>20</v>
      </c>
      <c r="H75" s="25">
        <v>1550000</v>
      </c>
      <c r="I75" s="29">
        <v>1550000</v>
      </c>
      <c r="J75" s="26" t="s">
        <v>162</v>
      </c>
      <c r="K75" s="8" t="s">
        <v>22</v>
      </c>
      <c r="L75" s="10"/>
      <c r="M75" s="10"/>
      <c r="N75" s="10"/>
      <c r="O75" s="10"/>
      <c r="P75" s="16" t="s">
        <v>22</v>
      </c>
    </row>
    <row r="76" spans="1:16">
      <c r="A76" s="8">
        <v>77</v>
      </c>
      <c r="B76" s="11" t="s">
        <v>222</v>
      </c>
      <c r="C76" s="11" t="s">
        <v>138</v>
      </c>
      <c r="D76" s="11" t="s">
        <v>223</v>
      </c>
      <c r="E76" s="31" t="s">
        <v>224</v>
      </c>
      <c r="F76" s="10"/>
      <c r="G76" s="12" t="s">
        <v>20</v>
      </c>
      <c r="H76" s="25">
        <v>6100000</v>
      </c>
      <c r="I76" s="25">
        <f>(72052.5*2)+(490000*2)</f>
        <v>1124105</v>
      </c>
      <c r="J76" s="26" t="s">
        <v>21</v>
      </c>
      <c r="K76" s="8" t="s">
        <v>225</v>
      </c>
      <c r="L76" s="10"/>
      <c r="M76" s="10"/>
      <c r="N76" s="10"/>
      <c r="O76" s="10"/>
      <c r="P76" s="16" t="s">
        <v>22</v>
      </c>
    </row>
    <row r="77" spans="1:16">
      <c r="A77" s="8">
        <v>78</v>
      </c>
      <c r="B77" s="8" t="s">
        <v>226</v>
      </c>
      <c r="C77" s="8" t="s">
        <v>227</v>
      </c>
      <c r="D77" s="8" t="s">
        <v>228</v>
      </c>
      <c r="E77" s="8" t="s">
        <v>229</v>
      </c>
      <c r="F77" s="10"/>
      <c r="G77" s="12" t="s">
        <v>20</v>
      </c>
      <c r="H77" s="25">
        <v>3840000</v>
      </c>
      <c r="I77" s="25">
        <v>3772000</v>
      </c>
      <c r="J77" s="26" t="s">
        <v>21</v>
      </c>
      <c r="K77" s="8" t="s">
        <v>22</v>
      </c>
      <c r="L77" s="10"/>
      <c r="M77" s="10"/>
      <c r="N77" s="10"/>
      <c r="O77" s="10"/>
      <c r="P77" s="16" t="s">
        <v>22</v>
      </c>
    </row>
    <row r="78" spans="1:16">
      <c r="A78" s="8">
        <v>79</v>
      </c>
      <c r="B78" s="15" t="s">
        <v>230</v>
      </c>
      <c r="C78" s="15" t="s">
        <v>231</v>
      </c>
      <c r="D78" s="16" t="s">
        <v>53</v>
      </c>
      <c r="E78" s="16" t="s">
        <v>232</v>
      </c>
      <c r="F78" s="17">
        <v>8082609711</v>
      </c>
      <c r="G78" s="18">
        <v>15000</v>
      </c>
      <c r="H78" s="18">
        <f>G78*2</f>
        <v>30000</v>
      </c>
      <c r="I78" s="18">
        <v>12000000</v>
      </c>
      <c r="J78" s="18">
        <v>6000000</v>
      </c>
      <c r="K78" s="18">
        <f>G78*420</f>
        <v>6300000</v>
      </c>
      <c r="L78" s="18">
        <f>H78*420</f>
        <v>12600000</v>
      </c>
      <c r="M78" s="18">
        <f>L78/2</f>
        <v>6300000</v>
      </c>
      <c r="N78" s="18">
        <f>M78-O78</f>
        <v>3300000</v>
      </c>
      <c r="O78" s="18">
        <v>3000000</v>
      </c>
      <c r="P78" s="16" t="s">
        <v>22</v>
      </c>
    </row>
    <row r="79" spans="1:16">
      <c r="A79" s="8">
        <v>80</v>
      </c>
      <c r="B79" s="15" t="s">
        <v>233</v>
      </c>
      <c r="C79" s="15" t="s">
        <v>231</v>
      </c>
      <c r="D79" s="16" t="s">
        <v>60</v>
      </c>
      <c r="E79" s="16" t="s">
        <v>234</v>
      </c>
      <c r="F79" s="17" t="s">
        <v>235</v>
      </c>
      <c r="G79" s="18">
        <v>14286</v>
      </c>
      <c r="H79" s="18">
        <f>G79*2</f>
        <v>28572</v>
      </c>
      <c r="I79" s="18">
        <v>12000000</v>
      </c>
      <c r="J79" s="18">
        <v>2500000</v>
      </c>
      <c r="K79" s="18">
        <f>G79*420</f>
        <v>6000120</v>
      </c>
      <c r="L79" s="18">
        <f>H79*420</f>
        <v>12000240</v>
      </c>
      <c r="M79" s="18">
        <f>L79/2</f>
        <v>6000120</v>
      </c>
      <c r="N79" s="18">
        <f>M79-O79</f>
        <v>3500120</v>
      </c>
      <c r="O79" s="18">
        <v>2500000</v>
      </c>
      <c r="P79" s="16" t="s">
        <v>22</v>
      </c>
    </row>
    <row r="80" spans="1:16">
      <c r="A80" s="8">
        <v>81</v>
      </c>
      <c r="B80" s="11" t="s">
        <v>236</v>
      </c>
      <c r="C80" s="11" t="s">
        <v>237</v>
      </c>
      <c r="D80" s="11" t="s">
        <v>238</v>
      </c>
      <c r="E80" s="11" t="s">
        <v>239</v>
      </c>
      <c r="F80" s="10"/>
      <c r="G80" s="12" t="s">
        <v>20</v>
      </c>
      <c r="H80" s="25">
        <v>3000000</v>
      </c>
      <c r="I80" s="25">
        <v>2938000</v>
      </c>
      <c r="J80" s="26" t="s">
        <v>21</v>
      </c>
      <c r="K80" s="8" t="s">
        <v>22</v>
      </c>
      <c r="L80" s="10"/>
      <c r="M80" s="10"/>
      <c r="N80" s="10"/>
      <c r="O80" s="10"/>
      <c r="P80" s="16" t="s">
        <v>22</v>
      </c>
    </row>
    <row r="81" spans="1:16">
      <c r="A81" s="8">
        <v>82</v>
      </c>
      <c r="B81" s="8" t="s">
        <v>240</v>
      </c>
      <c r="C81" s="8" t="s">
        <v>241</v>
      </c>
      <c r="D81" s="8" t="s">
        <v>242</v>
      </c>
      <c r="E81" s="8" t="s">
        <v>243</v>
      </c>
      <c r="F81" s="10"/>
      <c r="G81" s="8" t="s">
        <v>20</v>
      </c>
      <c r="H81" s="28">
        <v>5000000</v>
      </c>
      <c r="I81" s="24">
        <f>2475889*2</f>
        <v>4951778</v>
      </c>
      <c r="J81" s="8" t="s">
        <v>21</v>
      </c>
      <c r="K81" s="8" t="s">
        <v>22</v>
      </c>
      <c r="L81" s="10"/>
      <c r="M81" s="10"/>
      <c r="N81" s="10"/>
      <c r="O81" s="10"/>
      <c r="P81" s="16" t="s">
        <v>22</v>
      </c>
    </row>
    <row r="82" spans="1:16">
      <c r="A82" s="8">
        <v>83</v>
      </c>
      <c r="B82" s="15" t="s">
        <v>244</v>
      </c>
      <c r="C82" s="15" t="s">
        <v>245</v>
      </c>
      <c r="D82" s="16" t="s">
        <v>53</v>
      </c>
      <c r="E82" s="16" t="s">
        <v>246</v>
      </c>
      <c r="F82" s="17">
        <v>8035647918</v>
      </c>
      <c r="G82" s="18">
        <v>14458</v>
      </c>
      <c r="H82" s="18">
        <f>G82*2</f>
        <v>28916</v>
      </c>
      <c r="I82" s="18">
        <v>12000000</v>
      </c>
      <c r="J82" s="18">
        <v>5000000</v>
      </c>
      <c r="K82" s="18">
        <f t="shared" ref="K82:L84" si="10">G82*420</f>
        <v>6072360</v>
      </c>
      <c r="L82" s="18">
        <f t="shared" si="10"/>
        <v>12144720</v>
      </c>
      <c r="M82" s="18">
        <f>L82/2</f>
        <v>6072360</v>
      </c>
      <c r="N82" s="18">
        <f>M82-O82</f>
        <v>3072360</v>
      </c>
      <c r="O82" s="18">
        <v>3000000</v>
      </c>
      <c r="P82" s="16" t="s">
        <v>22</v>
      </c>
    </row>
    <row r="83" spans="1:16">
      <c r="A83" s="8">
        <v>84</v>
      </c>
      <c r="B83" s="15" t="s">
        <v>247</v>
      </c>
      <c r="C83" s="15" t="s">
        <v>245</v>
      </c>
      <c r="D83" s="16" t="s">
        <v>66</v>
      </c>
      <c r="E83" s="16" t="s">
        <v>248</v>
      </c>
      <c r="F83" s="17">
        <v>8130303259</v>
      </c>
      <c r="G83" s="18">
        <v>15000</v>
      </c>
      <c r="H83" s="18">
        <f>G83*2</f>
        <v>30000</v>
      </c>
      <c r="I83" s="18">
        <v>12045000</v>
      </c>
      <c r="J83" s="18">
        <v>6300000</v>
      </c>
      <c r="K83" s="18">
        <f t="shared" si="10"/>
        <v>6300000</v>
      </c>
      <c r="L83" s="18">
        <f t="shared" si="10"/>
        <v>12600000</v>
      </c>
      <c r="M83" s="18">
        <f>L83/2</f>
        <v>6300000</v>
      </c>
      <c r="N83" s="18">
        <f>M83-O83</f>
        <v>3288750</v>
      </c>
      <c r="O83" s="18">
        <v>3011250</v>
      </c>
      <c r="P83" s="16" t="s">
        <v>22</v>
      </c>
    </row>
    <row r="84" spans="1:16">
      <c r="A84" s="8">
        <v>85</v>
      </c>
      <c r="B84" s="15" t="s">
        <v>249</v>
      </c>
      <c r="C84" s="15" t="s">
        <v>245</v>
      </c>
      <c r="D84" s="16" t="s">
        <v>250</v>
      </c>
      <c r="E84" s="16" t="s">
        <v>251</v>
      </c>
      <c r="F84" s="17">
        <v>8025754428</v>
      </c>
      <c r="G84" s="18">
        <v>5000</v>
      </c>
      <c r="H84" s="18">
        <f>G84*2</f>
        <v>10000</v>
      </c>
      <c r="I84" s="18">
        <v>4200000</v>
      </c>
      <c r="J84" s="18">
        <v>2100000</v>
      </c>
      <c r="K84" s="18">
        <f t="shared" si="10"/>
        <v>2100000</v>
      </c>
      <c r="L84" s="18">
        <f t="shared" si="10"/>
        <v>4200000</v>
      </c>
      <c r="M84" s="18">
        <f>L84/2</f>
        <v>2100000</v>
      </c>
      <c r="N84" s="18">
        <f>M84-O84</f>
        <v>1050000</v>
      </c>
      <c r="O84" s="18">
        <v>1050000</v>
      </c>
      <c r="P84" s="16" t="s">
        <v>22</v>
      </c>
    </row>
    <row r="85" spans="1:16">
      <c r="A85" s="8">
        <v>86</v>
      </c>
      <c r="B85" s="9" t="s">
        <v>252</v>
      </c>
      <c r="C85" s="8" t="s">
        <v>245</v>
      </c>
      <c r="D85" s="9" t="s">
        <v>253</v>
      </c>
      <c r="E85" s="9" t="s">
        <v>254</v>
      </c>
      <c r="F85" s="10"/>
      <c r="G85" s="9" t="s">
        <v>26</v>
      </c>
      <c r="H85" s="27">
        <v>7500000</v>
      </c>
      <c r="I85" s="24">
        <f>H85</f>
        <v>7500000</v>
      </c>
      <c r="J85" s="8" t="s">
        <v>21</v>
      </c>
      <c r="K85" s="8" t="s">
        <v>22</v>
      </c>
      <c r="L85" s="10"/>
      <c r="M85" s="10"/>
      <c r="N85" s="10"/>
      <c r="O85" s="10"/>
      <c r="P85" s="16" t="s">
        <v>22</v>
      </c>
    </row>
    <row r="86" spans="1:16">
      <c r="A86" s="8">
        <v>87</v>
      </c>
      <c r="B86" s="8" t="s">
        <v>255</v>
      </c>
      <c r="C86" s="8" t="s">
        <v>245</v>
      </c>
      <c r="D86" s="8" t="s">
        <v>256</v>
      </c>
      <c r="E86" s="8" t="s">
        <v>257</v>
      </c>
      <c r="F86" s="10"/>
      <c r="G86" s="12" t="s">
        <v>26</v>
      </c>
      <c r="H86" s="25">
        <v>6300000</v>
      </c>
      <c r="I86" s="25">
        <f>3147662*2</f>
        <v>6295324</v>
      </c>
      <c r="J86" s="26" t="s">
        <v>21</v>
      </c>
      <c r="K86" s="8" t="s">
        <v>22</v>
      </c>
      <c r="L86" s="10"/>
      <c r="M86" s="10"/>
      <c r="N86" s="10"/>
      <c r="O86" s="10"/>
      <c r="P86" s="16" t="s">
        <v>22</v>
      </c>
    </row>
    <row r="87" spans="1:16">
      <c r="A87" s="8">
        <v>88</v>
      </c>
      <c r="B87" s="8" t="s">
        <v>258</v>
      </c>
      <c r="C87" s="8" t="s">
        <v>245</v>
      </c>
      <c r="D87" s="8" t="s">
        <v>24</v>
      </c>
      <c r="E87" s="8" t="s">
        <v>259</v>
      </c>
      <c r="F87" s="10"/>
      <c r="G87" s="8" t="s">
        <v>20</v>
      </c>
      <c r="H87" s="23">
        <v>5000000</v>
      </c>
      <c r="I87" s="24">
        <f>2499382.5*2</f>
        <v>4998765</v>
      </c>
      <c r="J87" s="8" t="s">
        <v>21</v>
      </c>
      <c r="K87" s="8" t="s">
        <v>22</v>
      </c>
      <c r="L87" s="10"/>
      <c r="M87" s="10"/>
      <c r="N87" s="10"/>
      <c r="O87" s="10"/>
      <c r="P87" s="16" t="s">
        <v>22</v>
      </c>
    </row>
    <row r="88" spans="1:16">
      <c r="A88" s="8">
        <v>89</v>
      </c>
      <c r="B88" s="9" t="s">
        <v>260</v>
      </c>
      <c r="C88" s="8" t="s">
        <v>245</v>
      </c>
      <c r="D88" s="9" t="s">
        <v>24</v>
      </c>
      <c r="E88" s="9" t="s">
        <v>261</v>
      </c>
      <c r="F88" s="10"/>
      <c r="G88" s="9" t="s">
        <v>20</v>
      </c>
      <c r="H88" s="27">
        <v>5000000</v>
      </c>
      <c r="I88" s="24">
        <f>2479750*2</f>
        <v>4959500</v>
      </c>
      <c r="J88" s="8" t="s">
        <v>21</v>
      </c>
      <c r="K88" s="8" t="s">
        <v>22</v>
      </c>
      <c r="L88" s="10"/>
      <c r="M88" s="10"/>
      <c r="N88" s="10"/>
      <c r="O88" s="10"/>
      <c r="P88" s="16" t="s">
        <v>22</v>
      </c>
    </row>
    <row r="89" spans="1:16">
      <c r="A89" s="8">
        <v>90</v>
      </c>
      <c r="B89" s="9" t="s">
        <v>262</v>
      </c>
      <c r="C89" s="8" t="s">
        <v>245</v>
      </c>
      <c r="D89" s="9" t="s">
        <v>24</v>
      </c>
      <c r="E89" s="9" t="s">
        <v>263</v>
      </c>
      <c r="F89" s="10"/>
      <c r="G89" s="8" t="s">
        <v>20</v>
      </c>
      <c r="H89" s="23">
        <v>5000000</v>
      </c>
      <c r="I89" s="24">
        <f>2444073*2</f>
        <v>4888146</v>
      </c>
      <c r="J89" s="8" t="s">
        <v>21</v>
      </c>
      <c r="K89" s="8" t="s">
        <v>22</v>
      </c>
      <c r="L89" s="10"/>
      <c r="M89" s="10"/>
      <c r="N89" s="10"/>
      <c r="O89" s="10"/>
      <c r="P89" s="16" t="s">
        <v>22</v>
      </c>
    </row>
    <row r="90" spans="1:16">
      <c r="A90" s="8">
        <v>91</v>
      </c>
      <c r="B90" s="21" t="s">
        <v>264</v>
      </c>
      <c r="C90" s="8" t="s">
        <v>245</v>
      </c>
      <c r="D90" s="21" t="s">
        <v>24</v>
      </c>
      <c r="E90" s="9" t="s">
        <v>265</v>
      </c>
      <c r="F90" s="10"/>
      <c r="G90" s="8" t="s">
        <v>20</v>
      </c>
      <c r="H90" s="23">
        <v>4000000</v>
      </c>
      <c r="I90" s="24">
        <f>H90</f>
        <v>4000000</v>
      </c>
      <c r="J90" s="8" t="s">
        <v>21</v>
      </c>
      <c r="K90" s="8" t="s">
        <v>22</v>
      </c>
      <c r="L90" s="10"/>
      <c r="M90" s="10"/>
      <c r="N90" s="10"/>
      <c r="O90" s="10"/>
      <c r="P90" s="16" t="s">
        <v>22</v>
      </c>
    </row>
    <row r="91" spans="1:16">
      <c r="A91" s="8">
        <v>92</v>
      </c>
      <c r="B91" s="13" t="s">
        <v>266</v>
      </c>
      <c r="C91" s="8" t="s">
        <v>245</v>
      </c>
      <c r="D91" s="13" t="s">
        <v>267</v>
      </c>
      <c r="E91" s="13" t="s">
        <v>268</v>
      </c>
      <c r="F91" s="10"/>
      <c r="G91" s="9" t="s">
        <v>26</v>
      </c>
      <c r="H91" s="27">
        <v>4000000</v>
      </c>
      <c r="I91" s="24">
        <v>4000000</v>
      </c>
      <c r="J91" s="8" t="s">
        <v>21</v>
      </c>
      <c r="K91" s="8" t="s">
        <v>22</v>
      </c>
      <c r="L91" s="10"/>
      <c r="M91" s="10"/>
      <c r="N91" s="10"/>
      <c r="O91" s="10"/>
      <c r="P91" s="16" t="s">
        <v>22</v>
      </c>
    </row>
    <row r="92" spans="1:16">
      <c r="A92" s="8">
        <v>93</v>
      </c>
      <c r="B92" s="9" t="s">
        <v>269</v>
      </c>
      <c r="C92" s="8" t="s">
        <v>245</v>
      </c>
      <c r="D92" s="9" t="s">
        <v>28</v>
      </c>
      <c r="E92" s="9" t="s">
        <v>270</v>
      </c>
      <c r="F92" s="10"/>
      <c r="G92" s="8" t="s">
        <v>20</v>
      </c>
      <c r="H92" s="27">
        <v>3200000</v>
      </c>
      <c r="I92" s="24">
        <f>1596999*2</f>
        <v>3193998</v>
      </c>
      <c r="J92" s="8" t="s">
        <v>21</v>
      </c>
      <c r="K92" s="8" t="s">
        <v>22</v>
      </c>
      <c r="L92" s="10"/>
      <c r="M92" s="10"/>
      <c r="N92" s="10"/>
      <c r="O92" s="10"/>
      <c r="P92" s="16" t="s">
        <v>22</v>
      </c>
    </row>
    <row r="93" spans="1:16">
      <c r="A93" s="8">
        <v>94</v>
      </c>
      <c r="B93" s="9" t="s">
        <v>271</v>
      </c>
      <c r="C93" s="8" t="s">
        <v>245</v>
      </c>
      <c r="D93" s="9" t="s">
        <v>106</v>
      </c>
      <c r="E93" s="9" t="s">
        <v>272</v>
      </c>
      <c r="F93" s="10"/>
      <c r="G93" s="9" t="s">
        <v>20</v>
      </c>
      <c r="H93" s="27">
        <v>3000000</v>
      </c>
      <c r="I93" s="24">
        <f>H93</f>
        <v>3000000</v>
      </c>
      <c r="J93" s="8" t="s">
        <v>21</v>
      </c>
      <c r="K93" s="8" t="s">
        <v>22</v>
      </c>
      <c r="L93" s="10"/>
      <c r="M93" s="10"/>
      <c r="N93" s="10"/>
      <c r="O93" s="10"/>
      <c r="P93" s="16" t="s">
        <v>22</v>
      </c>
    </row>
    <row r="94" spans="1:16">
      <c r="A94" s="8">
        <v>95</v>
      </c>
      <c r="B94" s="8" t="s">
        <v>273</v>
      </c>
      <c r="C94" s="8" t="s">
        <v>245</v>
      </c>
      <c r="D94" s="8" t="s">
        <v>274</v>
      </c>
      <c r="E94" s="8" t="s">
        <v>275</v>
      </c>
      <c r="F94" s="10"/>
      <c r="G94" s="12" t="s">
        <v>20</v>
      </c>
      <c r="H94" s="25">
        <v>2000000</v>
      </c>
      <c r="I94" s="25">
        <f>(500000+233662.5)*2</f>
        <v>1467325</v>
      </c>
      <c r="J94" s="26" t="s">
        <v>21</v>
      </c>
      <c r="K94" s="8" t="s">
        <v>185</v>
      </c>
      <c r="L94" s="10"/>
      <c r="M94" s="10"/>
      <c r="N94" s="10"/>
      <c r="O94" s="10"/>
      <c r="P94" s="16" t="s">
        <v>22</v>
      </c>
    </row>
    <row r="95" spans="1:16">
      <c r="A95" s="8">
        <v>96</v>
      </c>
      <c r="B95" s="9" t="s">
        <v>276</v>
      </c>
      <c r="C95" s="8"/>
      <c r="D95" s="9" t="s">
        <v>36</v>
      </c>
      <c r="E95" s="13" t="s">
        <v>277</v>
      </c>
      <c r="F95" s="10"/>
      <c r="G95" s="8" t="s">
        <v>20</v>
      </c>
      <c r="H95" s="23">
        <v>7400000</v>
      </c>
      <c r="I95" s="24">
        <f>3688860*2</f>
        <v>7377720</v>
      </c>
      <c r="J95" s="8" t="s">
        <v>21</v>
      </c>
      <c r="K95" s="8" t="s">
        <v>22</v>
      </c>
      <c r="L95" s="10"/>
      <c r="M95" s="10"/>
      <c r="N95" s="10"/>
      <c r="O95" s="10"/>
      <c r="P95" s="16" t="s">
        <v>22</v>
      </c>
    </row>
    <row r="96" spans="1:16">
      <c r="A96" s="8">
        <v>97</v>
      </c>
      <c r="B96" s="9" t="s">
        <v>278</v>
      </c>
      <c r="C96" s="8"/>
      <c r="D96" s="9" t="s">
        <v>24</v>
      </c>
      <c r="E96" s="9" t="s">
        <v>279</v>
      </c>
      <c r="F96" s="10"/>
      <c r="G96" s="8" t="s">
        <v>20</v>
      </c>
      <c r="H96" s="23">
        <v>4000000</v>
      </c>
      <c r="I96" s="24">
        <v>4000000</v>
      </c>
      <c r="J96" s="8" t="s">
        <v>21</v>
      </c>
      <c r="K96" s="8" t="s">
        <v>22</v>
      </c>
      <c r="L96" s="10"/>
      <c r="M96" s="10"/>
      <c r="N96" s="10"/>
      <c r="O96" s="10"/>
      <c r="P96" s="16" t="s">
        <v>22</v>
      </c>
    </row>
    <row r="97" spans="1:16">
      <c r="A97" s="8">
        <v>98</v>
      </c>
      <c r="B97" s="11" t="s">
        <v>280</v>
      </c>
      <c r="C97" s="8"/>
      <c r="D97" s="11" t="s">
        <v>106</v>
      </c>
      <c r="E97" s="11" t="s">
        <v>281</v>
      </c>
      <c r="F97" s="10"/>
      <c r="G97" s="8" t="s">
        <v>20</v>
      </c>
      <c r="H97" s="27">
        <v>3000000</v>
      </c>
      <c r="I97" s="24">
        <v>2998298</v>
      </c>
      <c r="J97" s="8" t="s">
        <v>21</v>
      </c>
      <c r="K97" s="8" t="s">
        <v>22</v>
      </c>
      <c r="L97" s="10"/>
      <c r="M97" s="10"/>
      <c r="N97" s="10"/>
      <c r="O97" s="10"/>
      <c r="P97" s="16" t="s">
        <v>22</v>
      </c>
    </row>
    <row r="98" spans="1:16">
      <c r="A98" s="8">
        <v>99</v>
      </c>
      <c r="B98" s="9" t="s">
        <v>282</v>
      </c>
      <c r="C98" s="8"/>
      <c r="D98" s="9" t="s">
        <v>283</v>
      </c>
      <c r="E98" s="9" t="s">
        <v>284</v>
      </c>
      <c r="F98" s="10"/>
      <c r="G98" s="8" t="s">
        <v>26</v>
      </c>
      <c r="H98" s="23">
        <v>1300000</v>
      </c>
      <c r="I98" s="24">
        <v>1246200</v>
      </c>
      <c r="J98" s="8" t="s">
        <v>21</v>
      </c>
      <c r="K98" s="8" t="s">
        <v>22</v>
      </c>
      <c r="L98" s="10"/>
      <c r="M98" s="10"/>
      <c r="N98" s="10"/>
      <c r="O98" s="10"/>
      <c r="P98" s="16" t="s">
        <v>22</v>
      </c>
    </row>
    <row r="99" spans="1:16" ht="18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</sheetData>
  <autoFilter ref="A1:P98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2023-12-30T12:49:00Z</dcterms:created>
  <dcterms:modified xsi:type="dcterms:W3CDTF">2025-12-29T21:00:19Z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790877B85ACB483081C15D4859F8F175_13</vt:lpwstr>
  </property>
  <property fmtid="{D5CDD505-2E9C-101B-9397-08002B2CF9AE}" pid="3" name="KSOProductBuildVer">
    <vt:lpwstr>1033-12.2.0.17562</vt:lpwstr>
  </property>
</Properties>
</file>